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NDRES VALLECACUANA\2026\PEI\"/>
    </mc:Choice>
  </mc:AlternateContent>
  <bookViews>
    <workbookView xWindow="0" yWindow="0" windowWidth="28800" windowHeight="12800" firstSheet="9" activeTab="9"/>
  </bookViews>
  <sheets>
    <sheet name="LISTA" sheetId="2" state="hidden" r:id="rId1"/>
    <sheet name="MUNICIPIOS" sheetId="3" state="hidden" r:id="rId2"/>
    <sheet name="Lista Proyectos" sheetId="7" state="hidden" r:id="rId3"/>
    <sheet name="Información Básica" sheetId="1" r:id="rId4"/>
    <sheet name="Línea Base Indicadores" sheetId="12" r:id="rId5"/>
    <sheet name="Fuentes" sheetId="5" r:id="rId6"/>
    <sheet name="Fuentes 2025" sheetId="41" state="hidden" r:id="rId7"/>
    <sheet name="Cierre Financiero 2027" sheetId="32" state="hidden" r:id="rId8"/>
    <sheet name="Cierre Financiero 2024 " sheetId="42" r:id="rId9"/>
    <sheet name="Cierre Financiero 2025" sheetId="37" r:id="rId10"/>
    <sheet name="Hoja1" sheetId="40" state="hidden" r:id="rId11"/>
    <sheet name="LINEAMIENTOS Metas-Indicadores" sheetId="23" r:id="rId12"/>
    <sheet name="Metas Capítulo 2024" sheetId="20" state="hidden" r:id="rId13"/>
    <sheet name="Metas Capítulo 2025" sheetId="38" r:id="rId14"/>
    <sheet name="Cierre Financiero 2026" sheetId="31" state="hidden" r:id="rId15"/>
    <sheet name="Metas Capítulo 2026" sheetId="26" state="hidden" r:id="rId16"/>
    <sheet name="Metas Capítulo 2027" sheetId="27" state="hidden" r:id="rId17"/>
    <sheet name="Cronograma 2024" sheetId="34" state="hidden" r:id="rId18"/>
    <sheet name="Cronograma 2025 " sheetId="39" r:id="rId19"/>
    <sheet name="Cronograma 2026" sheetId="35" state="hidden" r:id="rId20"/>
    <sheet name="Metas Sectoriales PDA" sheetId="15" r:id="rId21"/>
    <sheet name="Impacto Indicadores" sheetId="24" r:id="rId22"/>
    <sheet name="Cronograma 2027" sheetId="36" state="hidden" r:id="rId23"/>
    <sheet name="Inver. Complementarias PDA" sheetId="19" r:id="rId24"/>
    <sheet name="Observaciones y Resumen" sheetId="10" r:id="rId25"/>
  </sheets>
  <externalReferences>
    <externalReference r:id="rId26"/>
    <externalReference r:id="rId27"/>
    <externalReference r:id="rId28"/>
    <externalReference r:id="rId29"/>
    <externalReference r:id="rId30"/>
    <externalReference r:id="rId31"/>
    <externalReference r:id="rId32"/>
  </externalReferences>
  <definedNames>
    <definedName name="_xlnm._FilterDatabase" localSheetId="3" hidden="1">'Información Básica'!$B$60:$G$102</definedName>
    <definedName name="_xlnm._FilterDatabase" localSheetId="13" hidden="1">'Metas Capítulo 2025'!$B$66:$X$76</definedName>
    <definedName name="_Hlk136193390" localSheetId="11">'LINEAMIENTOS Metas-Indicadores'!$D$46</definedName>
    <definedName name="ACUEDUCTO">LISTA!$K$2:$K$10</definedName>
    <definedName name="ALCANTARILLADO">LISTA!$L$2:$L$7</definedName>
    <definedName name="Amazonas">MUNICIPIOS!$B$2:$B$126</definedName>
    <definedName name="AMBIENTAL" localSheetId="2">'Lista Proyectos'!$H$2:$H$4</definedName>
    <definedName name="AMBIENTAL">LISTA!$O$2:$O$4</definedName>
    <definedName name="Antioquia">MUNICIPIOS!$C$2:$C$126</definedName>
    <definedName name="Anu" localSheetId="2">#REF!</definedName>
    <definedName name="Anu">#REF!</definedName>
    <definedName name="Arauca">MUNICIPIOS!$D$2:$D$126</definedName>
    <definedName name="_xlnm.Print_Area" localSheetId="8">'Cierre Financiero 2024 '!$A$1:$S$85</definedName>
    <definedName name="_xlnm.Print_Area" localSheetId="9">'Cierre Financiero 2025'!$A$1:$T$103</definedName>
    <definedName name="_xlnm.Print_Area" localSheetId="14">'Cierre Financiero 2026'!$A$1:$S$79</definedName>
    <definedName name="_xlnm.Print_Area" localSheetId="7">'Cierre Financiero 2027'!$A$1:$S$79</definedName>
    <definedName name="_xlnm.Print_Area" localSheetId="17">'Cronograma 2024'!$A$1:$J$64</definedName>
    <definedName name="_xlnm.Print_Area" localSheetId="18">'Cronograma 2025 '!$A$1:$N$103</definedName>
    <definedName name="_xlnm.Print_Area" localSheetId="19">'Cronograma 2026'!$A$1:$O$111</definedName>
    <definedName name="_xlnm.Print_Area" localSheetId="22">'Cronograma 2027'!$A$1:$O$41</definedName>
    <definedName name="_xlnm.Print_Area" localSheetId="5">Fuentes!$A$1:$N$107</definedName>
    <definedName name="_xlnm.Print_Area" localSheetId="21">'Impacto Indicadores'!$A$1:$AI$62</definedName>
    <definedName name="_xlnm.Print_Area" localSheetId="3">'Información Básica'!$A$1:$H$114</definedName>
    <definedName name="_xlnm.Print_Area" localSheetId="23">'Inver. Complementarias PDA'!$A$1:$K$57</definedName>
    <definedName name="_xlnm.Print_Area" localSheetId="4">'Línea Base Indicadores'!$A$1:$L$118</definedName>
    <definedName name="_xlnm.Print_Area" localSheetId="11">'LINEAMIENTOS Metas-Indicadores'!$A$1:$G$69</definedName>
    <definedName name="_xlnm.Print_Area" localSheetId="12">'Metas Capítulo 2024'!$A$1:$T$73</definedName>
    <definedName name="_xlnm.Print_Area" localSheetId="13">'Metas Capítulo 2025'!$A$1:$X$119</definedName>
    <definedName name="_xlnm.Print_Area" localSheetId="15">'Metas Capítulo 2026'!$A$1:$Y$126</definedName>
    <definedName name="_xlnm.Print_Area" localSheetId="16">'Metas Capítulo 2027'!$A$1:$Y$77</definedName>
    <definedName name="_xlnm.Print_Area" localSheetId="20">'Metas Sectoriales PDA'!$A$1:$N$120</definedName>
    <definedName name="_xlnm.Print_Area" localSheetId="24">'Observaciones y Resumen'!$A$1:$F$38</definedName>
    <definedName name="ASEGURAMIENTO">'Lista Proyectos'!$B$2:$B$9</definedName>
    <definedName name="ASEO">LISTA!$M$2:$M$9</definedName>
    <definedName name="Atlántico">MUNICIPIOS!$E$2:$E$126</definedName>
    <definedName name="Bolívar">MUNICIPIOS!$F$2:$F$126</definedName>
    <definedName name="Boyacá">MUNICIPIOS!$G$2:$G$126</definedName>
    <definedName name="Caldas">MUNICIPIOS!$H$2:$H$126</definedName>
    <definedName name="Caquetá">MUNICIPIOS!$I$2:$I$126</definedName>
    <definedName name="Casanare">MUNICIPIOS!$J$2:$J$126</definedName>
    <definedName name="Cauca">MUNICIPIOS!$K$2:$K$126</definedName>
    <definedName name="CDR" localSheetId="2">#REF!</definedName>
    <definedName name="CDR">#REF!</definedName>
    <definedName name="Cesar">MUNICIPIOS!$L$2:$L$126</definedName>
    <definedName name="Chocó">MUNICIPIOS!$M$2:$M$126</definedName>
    <definedName name="CM" localSheetId="2">'[1]ANEXO 2.'!#REF!</definedName>
    <definedName name="CM">'[1]ANEXO 2.'!#REF!</definedName>
    <definedName name="COMPONENTES">LISTA!$K$1:$Q$1</definedName>
    <definedName name="Córdoba">MUNICIPIOS!$N$2:$N$126</definedName>
    <definedName name="Cundinamarca">MUNICIPIOS!$O$2:$O$126</definedName>
    <definedName name="DEPARTAMENTOS" localSheetId="2">[2]MUNICIPIOS!$B$1:$AG$1</definedName>
    <definedName name="DEPARTAMENTOS">MUNICIPIOS!$B$1:$AG$1</definedName>
    <definedName name="Exp" localSheetId="2">#REF!</definedName>
    <definedName name="Exp">#REF!</definedName>
    <definedName name="GESTION_DEL_RIESGO">'Lista Proyectos'!$I$2:$I$5</definedName>
    <definedName name="GESTIONDELRIESGO">LISTA!$P$2:$P$4</definedName>
    <definedName name="Guainía">MUNICIPIOS!$P$2:$P$126</definedName>
    <definedName name="Guaviare">MUNICIPIOS!$Q$2:$Q$126</definedName>
    <definedName name="Huila">MUNICIPIOS!$R$2:$R$126</definedName>
    <definedName name="INFRAESTRUCTURA_ACU_Y_ALC">'Lista Proyectos'!$E$2</definedName>
    <definedName name="INFRAESTRUCTURA_ACUEDUCTO">'Lista Proyectos'!$C$2:$C$5</definedName>
    <definedName name="INFRAESTRUCTURA_ALCANTARILLADO">'Lista Proyectos'!$D$2:$D$6</definedName>
    <definedName name="INFRAESTRUCTURA_ASEO">'Lista Proyectos'!$F$2:$F$5</definedName>
    <definedName name="La_Guajira">MUNICIPIOS!$S$2:$S$126</definedName>
    <definedName name="Lib" localSheetId="2">#REF!</definedName>
    <definedName name="Lib">#REF!</definedName>
    <definedName name="Magdalena">MUNICIPIOS!$T$2:$T$126</definedName>
    <definedName name="Meta">MUNICIPIOS!$U$2:$U$126</definedName>
    <definedName name="Nariño">MUNICIPIOS!$V$2:$V$126</definedName>
    <definedName name="Norte_de_Santander">MUNICIPIOS!$W$2:$W$126</definedName>
    <definedName name="Putumayo">MUNICIPIOS!$X$2:$X$126</definedName>
    <definedName name="Quindío">MUNICIPIOS!$Y$2:$Y$126</definedName>
    <definedName name="REC" localSheetId="2">#REF!</definedName>
    <definedName name="REC">#REF!</definedName>
    <definedName name="REN" localSheetId="2">#REF!</definedName>
    <definedName name="REN">#REF!</definedName>
    <definedName name="REND" localSheetId="2">#REF!</definedName>
    <definedName name="REND">#REF!</definedName>
    <definedName name="RENDIMIENTO" localSheetId="2">#REF!</definedName>
    <definedName name="RENDIMIENTO">#REF!</definedName>
    <definedName name="Risaralda">MUNICIPIOS!$Z$2:$Z$126</definedName>
    <definedName name="San_Andrés">MUNICIPIOS!$AA$2:$AA$126</definedName>
    <definedName name="Santander">MUNICIPIOS!$AB$2:$AB$126</definedName>
    <definedName name="SOCIAL">'Lista Proyectos'!$G$2:$G$6</definedName>
    <definedName name="Sucre">MUNICIPIOS!$AC$2:$AC$126</definedName>
    <definedName name="_xlnm.Print_Titles" localSheetId="8">'Cierre Financiero 2024 '!$6:$7</definedName>
    <definedName name="_xlnm.Print_Titles" localSheetId="18">'Cronograma 2025 '!$7:$8</definedName>
    <definedName name="_xlnm.Print_Titles" localSheetId="3">'Información Básica'!$60:$60</definedName>
    <definedName name="Tolima">MUNICIPIOS!$AD$2:$AD$126</definedName>
    <definedName name="Valle_del_Cauca">MUNICIPIOS!$AE$2:$AE$126</definedName>
    <definedName name="Vaupés">MUNICIPIOS!$AF$2:$AF$126</definedName>
    <definedName name="Vichada">MUNICIPIOS!$AG$2:$AG$126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 i="37" l="1"/>
  <c r="Q94" i="37"/>
  <c r="Q92" i="37"/>
  <c r="J18" i="5"/>
  <c r="D49" i="38"/>
  <c r="E90" i="37" l="1"/>
  <c r="S81" i="37"/>
  <c r="S79" i="37" s="1"/>
  <c r="S67" i="37"/>
  <c r="S57" i="37"/>
  <c r="S52" i="37"/>
  <c r="S49" i="37"/>
  <c r="S47" i="37"/>
  <c r="S34" i="37"/>
  <c r="S21" i="37"/>
  <c r="S13" i="37"/>
  <c r="S56" i="37" l="1"/>
  <c r="D125" i="26"/>
  <c r="B125" i="26"/>
  <c r="F14" i="5" l="1"/>
  <c r="F15" i="5"/>
  <c r="F17" i="5"/>
  <c r="J97" i="5" l="1"/>
  <c r="I97" i="5"/>
  <c r="F97" i="5"/>
  <c r="E97" i="5"/>
  <c r="H97" i="5"/>
  <c r="G97" i="5"/>
  <c r="J47" i="5"/>
  <c r="J17" i="5"/>
  <c r="N17" i="5" s="1"/>
  <c r="J16" i="5"/>
  <c r="J15" i="5"/>
  <c r="N15" i="5" s="1"/>
  <c r="J14" i="5"/>
  <c r="N14" i="5" s="1"/>
  <c r="J13" i="5"/>
  <c r="J12" i="5"/>
  <c r="J11" i="5"/>
  <c r="J10" i="5"/>
  <c r="D18" i="31"/>
  <c r="H12" i="31"/>
  <c r="E12" i="31"/>
  <c r="F12" i="31"/>
  <c r="D20" i="31"/>
  <c r="D21" i="31"/>
  <c r="D60" i="31"/>
  <c r="D59" i="31"/>
  <c r="D58" i="31"/>
  <c r="O57" i="31"/>
  <c r="O56" i="31" s="1"/>
  <c r="N57" i="31"/>
  <c r="M57" i="31"/>
  <c r="M56" i="31" s="1"/>
  <c r="L57" i="31"/>
  <c r="L56" i="31" s="1"/>
  <c r="K57" i="31"/>
  <c r="K56" i="31" s="1"/>
  <c r="J57" i="31"/>
  <c r="J56" i="31" s="1"/>
  <c r="I57" i="31"/>
  <c r="I56" i="31" s="1"/>
  <c r="H57" i="31"/>
  <c r="H56" i="31" s="1"/>
  <c r="G57" i="31"/>
  <c r="G56" i="31" s="1"/>
  <c r="F57" i="31"/>
  <c r="F56" i="31" s="1"/>
  <c r="E57" i="31"/>
  <c r="N56" i="31"/>
  <c r="E56" i="31"/>
  <c r="O51" i="31"/>
  <c r="N51" i="31"/>
  <c r="M51" i="31"/>
  <c r="L51" i="31"/>
  <c r="K51" i="31"/>
  <c r="J51" i="31"/>
  <c r="I51" i="31"/>
  <c r="H51" i="31"/>
  <c r="G51" i="31"/>
  <c r="F51" i="31"/>
  <c r="E51" i="31"/>
  <c r="O47" i="31"/>
  <c r="N47" i="31"/>
  <c r="M47" i="31"/>
  <c r="L47" i="31"/>
  <c r="K47" i="31"/>
  <c r="J47" i="31"/>
  <c r="I47" i="31"/>
  <c r="H47" i="31"/>
  <c r="G47" i="31"/>
  <c r="F47" i="31"/>
  <c r="E47" i="31"/>
  <c r="E46" i="31" s="1"/>
  <c r="O43" i="31"/>
  <c r="N43" i="31"/>
  <c r="M43" i="31"/>
  <c r="L43" i="31"/>
  <c r="K43" i="31"/>
  <c r="J43" i="31"/>
  <c r="I43" i="31"/>
  <c r="H43" i="31"/>
  <c r="G43" i="31"/>
  <c r="F43" i="31"/>
  <c r="E43" i="31"/>
  <c r="O39" i="31"/>
  <c r="N39" i="31"/>
  <c r="M39" i="31"/>
  <c r="L39" i="31"/>
  <c r="K39" i="31"/>
  <c r="J39" i="31"/>
  <c r="I39" i="31"/>
  <c r="H39" i="31"/>
  <c r="G39" i="31"/>
  <c r="F39" i="31"/>
  <c r="E39" i="31"/>
  <c r="O37" i="31"/>
  <c r="N37" i="31"/>
  <c r="M37" i="31"/>
  <c r="L37" i="31"/>
  <c r="K37" i="31"/>
  <c r="J37" i="31"/>
  <c r="I37" i="31"/>
  <c r="H37" i="31"/>
  <c r="G37" i="31"/>
  <c r="F37" i="31"/>
  <c r="E37" i="31"/>
  <c r="D42" i="31"/>
  <c r="D40" i="31"/>
  <c r="D41" i="31"/>
  <c r="D38" i="31"/>
  <c r="D37" i="31" s="1"/>
  <c r="O31" i="31"/>
  <c r="O30" i="31" s="1"/>
  <c r="N31" i="31"/>
  <c r="N30" i="31" s="1"/>
  <c r="M31" i="31"/>
  <c r="M30" i="31" s="1"/>
  <c r="L31" i="31"/>
  <c r="L30" i="31" s="1"/>
  <c r="K31" i="31"/>
  <c r="K30" i="31" s="1"/>
  <c r="J31" i="31"/>
  <c r="J30" i="31" s="1"/>
  <c r="I31" i="31"/>
  <c r="I30" i="31" s="1"/>
  <c r="H31" i="31"/>
  <c r="H30" i="31" s="1"/>
  <c r="G31" i="31"/>
  <c r="G30" i="31" s="1"/>
  <c r="F31" i="31"/>
  <c r="F30" i="31" s="1"/>
  <c r="E31" i="31"/>
  <c r="E30" i="31" s="1"/>
  <c r="D35" i="31"/>
  <c r="D34" i="31"/>
  <c r="D33" i="31"/>
  <c r="D32" i="31"/>
  <c r="O28" i="31"/>
  <c r="N28" i="31"/>
  <c r="M28" i="31"/>
  <c r="L28" i="31"/>
  <c r="K28" i="31"/>
  <c r="J28" i="31"/>
  <c r="I28" i="31"/>
  <c r="H28" i="31"/>
  <c r="G28" i="31"/>
  <c r="F28" i="31"/>
  <c r="E28" i="31"/>
  <c r="O26" i="31"/>
  <c r="N26" i="31"/>
  <c r="M26" i="31"/>
  <c r="L26" i="31"/>
  <c r="K26" i="31"/>
  <c r="J26" i="31"/>
  <c r="I26" i="31"/>
  <c r="H26" i="31"/>
  <c r="G26" i="31"/>
  <c r="F26" i="31"/>
  <c r="E26" i="31"/>
  <c r="O24" i="31"/>
  <c r="N24" i="31"/>
  <c r="M24" i="31"/>
  <c r="L24" i="31"/>
  <c r="K24" i="31"/>
  <c r="J24" i="31"/>
  <c r="I24" i="31"/>
  <c r="H24" i="31"/>
  <c r="G24" i="31"/>
  <c r="F24" i="31"/>
  <c r="E24" i="31"/>
  <c r="D24" i="31"/>
  <c r="O19" i="31"/>
  <c r="N19" i="31"/>
  <c r="M19" i="31"/>
  <c r="L19" i="31"/>
  <c r="K19" i="31"/>
  <c r="J19" i="31"/>
  <c r="I19" i="31"/>
  <c r="H19" i="31"/>
  <c r="G19" i="31"/>
  <c r="F19" i="31"/>
  <c r="E19" i="31"/>
  <c r="D22" i="31"/>
  <c r="D23" i="31"/>
  <c r="D17" i="31"/>
  <c r="O12" i="31"/>
  <c r="N12" i="31"/>
  <c r="M12" i="31"/>
  <c r="L12" i="31"/>
  <c r="K12" i="31"/>
  <c r="J12" i="31"/>
  <c r="I12" i="31"/>
  <c r="G12" i="31"/>
  <c r="D15" i="31"/>
  <c r="D29" i="31"/>
  <c r="D28" i="31" s="1"/>
  <c r="S66" i="42"/>
  <c r="M46" i="31" l="1"/>
  <c r="M10" i="5"/>
  <c r="G46" i="31"/>
  <c r="M11" i="31"/>
  <c r="M36" i="31"/>
  <c r="M67" i="31" s="1"/>
  <c r="L36" i="31"/>
  <c r="F46" i="31"/>
  <c r="H46" i="31"/>
  <c r="L46" i="31"/>
  <c r="H36" i="31"/>
  <c r="O36" i="31"/>
  <c r="D57" i="31"/>
  <c r="D56" i="31" s="1"/>
  <c r="E36" i="31"/>
  <c r="N46" i="31"/>
  <c r="I11" i="31"/>
  <c r="D19" i="31"/>
  <c r="J46" i="31"/>
  <c r="E11" i="31"/>
  <c r="K46" i="31"/>
  <c r="O46" i="31"/>
  <c r="I46" i="31"/>
  <c r="G36" i="31"/>
  <c r="J36" i="31"/>
  <c r="K36" i="31"/>
  <c r="F36" i="31"/>
  <c r="N36" i="31"/>
  <c r="I36" i="31"/>
  <c r="D39" i="31"/>
  <c r="K11" i="31"/>
  <c r="G11" i="31"/>
  <c r="F11" i="31"/>
  <c r="N11" i="31"/>
  <c r="H11" i="31"/>
  <c r="O11" i="31"/>
  <c r="L11" i="31"/>
  <c r="J11" i="31"/>
  <c r="D49" i="31"/>
  <c r="D50" i="31"/>
  <c r="D48" i="31"/>
  <c r="D53" i="31"/>
  <c r="D54" i="31"/>
  <c r="D55" i="31"/>
  <c r="D45" i="31"/>
  <c r="P26" i="31"/>
  <c r="R26" i="31"/>
  <c r="D44" i="26"/>
  <c r="D16" i="31"/>
  <c r="H67" i="31" l="1"/>
  <c r="D85" i="5" s="1"/>
  <c r="F10" i="5" s="1"/>
  <c r="L67" i="31"/>
  <c r="O67" i="31"/>
  <c r="F67" i="31"/>
  <c r="D88" i="5" s="1"/>
  <c r="F13" i="5" s="1"/>
  <c r="N13" i="5" s="1"/>
  <c r="I67" i="31"/>
  <c r="D91" i="5" s="1"/>
  <c r="F16" i="5" s="1"/>
  <c r="N16" i="5" s="1"/>
  <c r="E67" i="31"/>
  <c r="D87" i="5" s="1"/>
  <c r="F12" i="5" s="1"/>
  <c r="N12" i="5" s="1"/>
  <c r="G67" i="31"/>
  <c r="K67" i="31"/>
  <c r="J67" i="31"/>
  <c r="D86" i="5" s="1"/>
  <c r="F11" i="5" s="1"/>
  <c r="N11" i="5" s="1"/>
  <c r="N67" i="31"/>
  <c r="D14" i="31"/>
  <c r="D13" i="31"/>
  <c r="D97" i="5" l="1"/>
  <c r="D12" i="31"/>
  <c r="E74" i="31"/>
  <c r="D51" i="26" l="1"/>
  <c r="D50" i="26"/>
  <c r="D49" i="26"/>
  <c r="D48" i="26"/>
  <c r="D47" i="26"/>
  <c r="D46" i="26"/>
  <c r="D45" i="26"/>
  <c r="D42" i="26"/>
  <c r="D41" i="26"/>
  <c r="D40" i="26"/>
  <c r="C26" i="10" s="1"/>
  <c r="I32" i="26"/>
  <c r="I31" i="26"/>
  <c r="I29" i="26"/>
  <c r="I28" i="26"/>
  <c r="I47" i="5" l="1"/>
  <c r="B72" i="39" l="1"/>
  <c r="C37" i="10" l="1" a="1"/>
  <c r="D37" i="10" s="1"/>
  <c r="B37" i="10"/>
  <c r="E57" i="19" a="1"/>
  <c r="F57" i="19" s="1"/>
  <c r="B57" i="19"/>
  <c r="C62" i="24"/>
  <c r="B62" i="24"/>
  <c r="B71" i="39"/>
  <c r="C70" i="39"/>
  <c r="B70" i="39"/>
  <c r="B64" i="39"/>
  <c r="B54" i="39"/>
  <c r="B53" i="39"/>
  <c r="B52" i="39"/>
  <c r="B51" i="39"/>
  <c r="B50" i="39"/>
  <c r="B49" i="39"/>
  <c r="B48" i="39"/>
  <c r="B47" i="39"/>
  <c r="B45" i="39"/>
  <c r="B44" i="39"/>
  <c r="B120" i="15"/>
  <c r="B102" i="39" s="1"/>
  <c r="H116" i="15"/>
  <c r="G116" i="15"/>
  <c r="F116" i="15"/>
  <c r="D116" i="15"/>
  <c r="C116" i="15"/>
  <c r="E22" i="15" s="1"/>
  <c r="E113" i="15"/>
  <c r="E100" i="15"/>
  <c r="E80" i="15"/>
  <c r="E78" i="15"/>
  <c r="N69" i="15"/>
  <c r="M69" i="15"/>
  <c r="E17" i="15" s="1"/>
  <c r="L69" i="15"/>
  <c r="K69" i="15"/>
  <c r="E15" i="15" s="1"/>
  <c r="J69" i="15"/>
  <c r="I69" i="15"/>
  <c r="H69" i="15"/>
  <c r="G69" i="15"/>
  <c r="F69" i="15"/>
  <c r="E69" i="15"/>
  <c r="D69" i="15"/>
  <c r="C69" i="15"/>
  <c r="E11" i="15" s="1"/>
  <c r="B64" i="34"/>
  <c r="D67" i="38"/>
  <c r="D54" i="38"/>
  <c r="D53" i="38"/>
  <c r="D52" i="38"/>
  <c r="D51" i="38"/>
  <c r="D50" i="38"/>
  <c r="D48" i="38"/>
  <c r="D47" i="38"/>
  <c r="D45" i="38"/>
  <c r="D44" i="38"/>
  <c r="D42" i="38"/>
  <c r="B42" i="39" s="1"/>
  <c r="I33" i="38"/>
  <c r="I32" i="38"/>
  <c r="I30" i="38"/>
  <c r="I29" i="38"/>
  <c r="I39" i="20"/>
  <c r="I38" i="20"/>
  <c r="I36" i="20"/>
  <c r="I35" i="20"/>
  <c r="D34" i="23"/>
  <c r="D35" i="23" s="1"/>
  <c r="D36" i="23" s="1"/>
  <c r="D37" i="23" s="1"/>
  <c r="D38" i="23" s="1"/>
  <c r="D39" i="23" s="1"/>
  <c r="D40" i="23" s="1"/>
  <c r="D41" i="23" s="1"/>
  <c r="E89" i="37"/>
  <c r="E88" i="37"/>
  <c r="E87" i="37"/>
  <c r="S86" i="37"/>
  <c r="S85" i="37" s="1"/>
  <c r="Q86" i="37"/>
  <c r="Q85" i="37" s="1"/>
  <c r="P86" i="37"/>
  <c r="P85" i="37" s="1"/>
  <c r="O86" i="37"/>
  <c r="O85" i="37" s="1"/>
  <c r="N86" i="37"/>
  <c r="N85" i="37" s="1"/>
  <c r="M86" i="37"/>
  <c r="M85" i="37" s="1"/>
  <c r="L86" i="37"/>
  <c r="L85" i="37" s="1"/>
  <c r="K86" i="37"/>
  <c r="K85" i="37" s="1"/>
  <c r="J86" i="37"/>
  <c r="J85" i="37" s="1"/>
  <c r="I86" i="37"/>
  <c r="I85" i="37" s="1"/>
  <c r="H86" i="37"/>
  <c r="H85" i="37" s="1"/>
  <c r="G86" i="37"/>
  <c r="F86" i="37"/>
  <c r="F85" i="37" s="1"/>
  <c r="G85" i="37"/>
  <c r="E84" i="37"/>
  <c r="E83" i="37"/>
  <c r="E82" i="37"/>
  <c r="Q81" i="37"/>
  <c r="Q79" i="37" s="1"/>
  <c r="P81" i="37"/>
  <c r="P79" i="37" s="1"/>
  <c r="O81" i="37"/>
  <c r="O79" i="37" s="1"/>
  <c r="N81" i="37"/>
  <c r="N79" i="37" s="1"/>
  <c r="M81" i="37"/>
  <c r="M79" i="37" s="1"/>
  <c r="L81" i="37"/>
  <c r="L79" i="37" s="1"/>
  <c r="K81" i="37"/>
  <c r="K79" i="37" s="1"/>
  <c r="J81" i="37"/>
  <c r="J79" i="37" s="1"/>
  <c r="I81" i="37"/>
  <c r="I79" i="37" s="1"/>
  <c r="H81" i="37"/>
  <c r="H79" i="37" s="1"/>
  <c r="G81" i="37"/>
  <c r="G79" i="37" s="1"/>
  <c r="F81" i="37"/>
  <c r="F79" i="37" s="1"/>
  <c r="E78" i="37"/>
  <c r="E77" i="37"/>
  <c r="E76" i="37"/>
  <c r="S75" i="37"/>
  <c r="Q75" i="37"/>
  <c r="E74" i="37"/>
  <c r="E73" i="37"/>
  <c r="S72" i="37"/>
  <c r="Q72" i="37"/>
  <c r="P72" i="37"/>
  <c r="P71" i="37" s="1"/>
  <c r="O72" i="37"/>
  <c r="O71" i="37" s="1"/>
  <c r="N72" i="37"/>
  <c r="N71" i="37" s="1"/>
  <c r="M72" i="37"/>
  <c r="M71" i="37" s="1"/>
  <c r="L72" i="37"/>
  <c r="L71" i="37" s="1"/>
  <c r="K72" i="37"/>
  <c r="K71" i="37" s="1"/>
  <c r="J72" i="37"/>
  <c r="J71" i="37" s="1"/>
  <c r="I72" i="37"/>
  <c r="I71" i="37" s="1"/>
  <c r="H72" i="37"/>
  <c r="H71" i="37" s="1"/>
  <c r="G72" i="37"/>
  <c r="G71" i="37" s="1"/>
  <c r="F72" i="37"/>
  <c r="F71" i="37" s="1"/>
  <c r="E70" i="37"/>
  <c r="E69" i="37"/>
  <c r="E68" i="37"/>
  <c r="Q67" i="37"/>
  <c r="P67" i="37"/>
  <c r="O67" i="37"/>
  <c r="N67" i="37"/>
  <c r="M67" i="37"/>
  <c r="L67" i="37"/>
  <c r="K67" i="37"/>
  <c r="J67" i="37"/>
  <c r="I67" i="37"/>
  <c r="H67" i="37"/>
  <c r="G67" i="37"/>
  <c r="F67" i="37"/>
  <c r="E66" i="37"/>
  <c r="I76" i="38" s="1"/>
  <c r="E65" i="37"/>
  <c r="E64" i="37"/>
  <c r="E63" i="37"/>
  <c r="E62" i="37"/>
  <c r="I69" i="38" s="1"/>
  <c r="E60" i="37"/>
  <c r="E59" i="37"/>
  <c r="Q57" i="37"/>
  <c r="F50" i="1" s="1"/>
  <c r="P57" i="37"/>
  <c r="O57" i="37"/>
  <c r="N57" i="37"/>
  <c r="N56" i="37" s="1"/>
  <c r="M57" i="37"/>
  <c r="L57" i="37"/>
  <c r="K57" i="37"/>
  <c r="J57" i="37"/>
  <c r="I57" i="37"/>
  <c r="H57" i="37"/>
  <c r="G57" i="37"/>
  <c r="F57" i="37"/>
  <c r="S51" i="37"/>
  <c r="G42" i="1" s="1"/>
  <c r="Q52" i="37"/>
  <c r="Q51" i="37" s="1"/>
  <c r="P52" i="37"/>
  <c r="P51" i="37" s="1"/>
  <c r="O52" i="37"/>
  <c r="O51" i="37" s="1"/>
  <c r="N52" i="37"/>
  <c r="N51" i="37" s="1"/>
  <c r="M52" i="37"/>
  <c r="M51" i="37" s="1"/>
  <c r="L52" i="37"/>
  <c r="L51" i="37" s="1"/>
  <c r="K52" i="37"/>
  <c r="K51" i="37" s="1"/>
  <c r="J52" i="37"/>
  <c r="J51" i="37" s="1"/>
  <c r="I52" i="37"/>
  <c r="I51" i="37" s="1"/>
  <c r="H52" i="37"/>
  <c r="H51" i="37" s="1"/>
  <c r="G52" i="37"/>
  <c r="G51" i="37" s="1"/>
  <c r="F52" i="37"/>
  <c r="F51" i="37" s="1"/>
  <c r="E52" i="37"/>
  <c r="E51" i="37" s="1"/>
  <c r="E50" i="37"/>
  <c r="E49" i="37" s="1"/>
  <c r="Q49" i="37"/>
  <c r="P49" i="37"/>
  <c r="O49" i="37"/>
  <c r="N49" i="37"/>
  <c r="M49" i="37"/>
  <c r="L49" i="37"/>
  <c r="K49" i="37"/>
  <c r="J49" i="37"/>
  <c r="I49" i="37"/>
  <c r="H49" i="37"/>
  <c r="G49" i="37"/>
  <c r="F49" i="37"/>
  <c r="E48" i="37"/>
  <c r="E47" i="37" s="1"/>
  <c r="Q47" i="37"/>
  <c r="P47" i="37"/>
  <c r="O47" i="37"/>
  <c r="N47" i="37"/>
  <c r="M47" i="37"/>
  <c r="L47" i="37"/>
  <c r="K47" i="37"/>
  <c r="J47" i="37"/>
  <c r="I47" i="37"/>
  <c r="H47" i="37"/>
  <c r="G47" i="37"/>
  <c r="F47" i="37"/>
  <c r="E46" i="37"/>
  <c r="Q45" i="37"/>
  <c r="E45" i="37"/>
  <c r="Q44" i="37"/>
  <c r="E44" i="37"/>
  <c r="E43" i="37"/>
  <c r="E42" i="37"/>
  <c r="E41" i="37"/>
  <c r="E40" i="37"/>
  <c r="E39" i="37"/>
  <c r="E38" i="37"/>
  <c r="Q37" i="37"/>
  <c r="E37" i="37"/>
  <c r="E36" i="37"/>
  <c r="I42" i="26" s="1"/>
  <c r="E35" i="37"/>
  <c r="P34" i="37"/>
  <c r="O34" i="37"/>
  <c r="N34" i="37"/>
  <c r="M34" i="37"/>
  <c r="L34" i="37"/>
  <c r="K34" i="37"/>
  <c r="J34" i="37"/>
  <c r="I34" i="37"/>
  <c r="H34" i="37"/>
  <c r="G34" i="37"/>
  <c r="F34" i="37"/>
  <c r="F33" i="37"/>
  <c r="Q30" i="37"/>
  <c r="F30" i="37"/>
  <c r="E30" i="37" s="1"/>
  <c r="E29" i="37"/>
  <c r="Q28" i="37"/>
  <c r="E28" i="37"/>
  <c r="E27" i="37"/>
  <c r="Q26" i="37"/>
  <c r="E26" i="37"/>
  <c r="Q25" i="37"/>
  <c r="E25" i="37"/>
  <c r="Q24" i="37"/>
  <c r="F24" i="37"/>
  <c r="E24" i="37" s="1"/>
  <c r="Q23" i="37"/>
  <c r="F23" i="37"/>
  <c r="E23" i="37"/>
  <c r="F22" i="37"/>
  <c r="P21" i="37"/>
  <c r="O21" i="37"/>
  <c r="N21" i="37"/>
  <c r="M21" i="37"/>
  <c r="L21" i="37"/>
  <c r="K21" i="37"/>
  <c r="J21" i="37"/>
  <c r="I21" i="37"/>
  <c r="H21" i="37"/>
  <c r="G21" i="37"/>
  <c r="E20" i="37"/>
  <c r="E19" i="37"/>
  <c r="I18" i="37"/>
  <c r="E18" i="37" s="1"/>
  <c r="Q17" i="37"/>
  <c r="M17" i="37"/>
  <c r="E17" i="37" s="1"/>
  <c r="Q16" i="37"/>
  <c r="E16" i="37"/>
  <c r="E15" i="37"/>
  <c r="E14" i="37"/>
  <c r="P13" i="37"/>
  <c r="O13" i="37"/>
  <c r="N13" i="37"/>
  <c r="L13" i="37"/>
  <c r="K13" i="37"/>
  <c r="J13" i="37"/>
  <c r="H13" i="37"/>
  <c r="G13" i="37"/>
  <c r="F13" i="37"/>
  <c r="C84" i="42"/>
  <c r="B84" i="42"/>
  <c r="D80" i="42"/>
  <c r="D75" i="42"/>
  <c r="D74" i="42"/>
  <c r="D73" i="42"/>
  <c r="R72" i="42"/>
  <c r="S72" i="42" s="1"/>
  <c r="D72" i="42"/>
  <c r="S71" i="42"/>
  <c r="S70" i="42" s="1"/>
  <c r="R71" i="42"/>
  <c r="R70" i="42" s="1"/>
  <c r="P71" i="42"/>
  <c r="P70" i="42" s="1"/>
  <c r="L71" i="42"/>
  <c r="L70" i="42" s="1"/>
  <c r="K71" i="42"/>
  <c r="K70" i="42" s="1"/>
  <c r="J71" i="42"/>
  <c r="J70" i="42" s="1"/>
  <c r="I71" i="42"/>
  <c r="I70" i="42" s="1"/>
  <c r="H71" i="42"/>
  <c r="H70" i="42" s="1"/>
  <c r="G71" i="42"/>
  <c r="G70" i="42" s="1"/>
  <c r="F71" i="42"/>
  <c r="F70" i="42" s="1"/>
  <c r="E71" i="42"/>
  <c r="E70" i="42" s="1"/>
  <c r="O70" i="42"/>
  <c r="N70" i="42"/>
  <c r="M70" i="42"/>
  <c r="D69" i="42"/>
  <c r="D68" i="42"/>
  <c r="D67" i="42"/>
  <c r="S65" i="42"/>
  <c r="G45" i="1" s="1"/>
  <c r="R66" i="42"/>
  <c r="R65" i="42" s="1"/>
  <c r="P66" i="42"/>
  <c r="P65" i="42" s="1"/>
  <c r="L66" i="42"/>
  <c r="L65" i="42" s="1"/>
  <c r="K66" i="42"/>
  <c r="K65" i="42" s="1"/>
  <c r="J66" i="42"/>
  <c r="J65" i="42" s="1"/>
  <c r="I66" i="42"/>
  <c r="I65" i="42" s="1"/>
  <c r="H66" i="42"/>
  <c r="H65" i="42" s="1"/>
  <c r="G66" i="42"/>
  <c r="G65" i="42" s="1"/>
  <c r="F66" i="42"/>
  <c r="F65" i="42" s="1"/>
  <c r="E66" i="42"/>
  <c r="E65" i="42" s="1"/>
  <c r="O65" i="42"/>
  <c r="N65" i="42"/>
  <c r="M65" i="42"/>
  <c r="D64" i="42"/>
  <c r="D63" i="42"/>
  <c r="D62" i="42"/>
  <c r="D61" i="42"/>
  <c r="S60" i="42"/>
  <c r="R60" i="42"/>
  <c r="P60" i="42"/>
  <c r="D59" i="42"/>
  <c r="D58" i="42"/>
  <c r="D57" i="42"/>
  <c r="S56" i="42"/>
  <c r="R56" i="42"/>
  <c r="P56" i="42"/>
  <c r="O55" i="42"/>
  <c r="N55" i="42"/>
  <c r="M55" i="42"/>
  <c r="L55" i="42"/>
  <c r="K55" i="42"/>
  <c r="J55" i="42"/>
  <c r="I55" i="42"/>
  <c r="H55" i="42"/>
  <c r="G55" i="42"/>
  <c r="F55" i="42"/>
  <c r="E55" i="42"/>
  <c r="P54" i="42"/>
  <c r="R54" i="42" s="1"/>
  <c r="D54" i="42"/>
  <c r="D53" i="42"/>
  <c r="Q52" i="42"/>
  <c r="Q46" i="42" s="1"/>
  <c r="O52" i="42"/>
  <c r="O46" i="42" s="1"/>
  <c r="N52" i="42"/>
  <c r="N46" i="42" s="1"/>
  <c r="M52" i="42"/>
  <c r="M46" i="42" s="1"/>
  <c r="L52" i="42"/>
  <c r="L46" i="42" s="1"/>
  <c r="K52" i="42"/>
  <c r="K46" i="42" s="1"/>
  <c r="J52" i="42"/>
  <c r="J46" i="42" s="1"/>
  <c r="I52" i="42"/>
  <c r="I46" i="42" s="1"/>
  <c r="H52" i="42"/>
  <c r="H46" i="42" s="1"/>
  <c r="G52" i="42"/>
  <c r="G46" i="42" s="1"/>
  <c r="F52" i="42"/>
  <c r="F46" i="42" s="1"/>
  <c r="E52" i="42"/>
  <c r="E46" i="42" s="1"/>
  <c r="D51" i="42"/>
  <c r="D50" i="42"/>
  <c r="D49" i="42"/>
  <c r="D48" i="42"/>
  <c r="S47" i="42"/>
  <c r="R47" i="42"/>
  <c r="P47" i="42"/>
  <c r="D45" i="42"/>
  <c r="D44" i="42"/>
  <c r="D43" i="42"/>
  <c r="S42" i="42"/>
  <c r="S41" i="42" s="1"/>
  <c r="G41" i="1" s="1"/>
  <c r="R42" i="42"/>
  <c r="R41" i="42" s="1"/>
  <c r="P42" i="42"/>
  <c r="P41" i="42" s="1"/>
  <c r="F41" i="1" s="1"/>
  <c r="O42" i="42"/>
  <c r="O41" i="42" s="1"/>
  <c r="N42" i="42"/>
  <c r="N41" i="42" s="1"/>
  <c r="M42" i="42"/>
  <c r="M41" i="42" s="1"/>
  <c r="L42" i="42"/>
  <c r="K42" i="42"/>
  <c r="K41" i="42" s="1"/>
  <c r="J42" i="42"/>
  <c r="J41" i="42" s="1"/>
  <c r="I42" i="42"/>
  <c r="I41" i="42" s="1"/>
  <c r="H42" i="42"/>
  <c r="H41" i="42" s="1"/>
  <c r="G42" i="42"/>
  <c r="G41" i="42" s="1"/>
  <c r="F42" i="42"/>
  <c r="F41" i="42" s="1"/>
  <c r="E42" i="42"/>
  <c r="E41" i="42" s="1"/>
  <c r="L41" i="42"/>
  <c r="S39" i="42"/>
  <c r="R39" i="42"/>
  <c r="P39" i="42"/>
  <c r="D39" i="42"/>
  <c r="D38" i="42"/>
  <c r="D37" i="42" s="1"/>
  <c r="S37" i="42"/>
  <c r="R37" i="42"/>
  <c r="P37" i="42"/>
  <c r="D36" i="42"/>
  <c r="D35" i="42" s="1"/>
  <c r="S35" i="42"/>
  <c r="R35" i="42"/>
  <c r="P35" i="42"/>
  <c r="D34" i="42"/>
  <c r="D33" i="42"/>
  <c r="S32" i="42"/>
  <c r="R32" i="42"/>
  <c r="P32" i="42"/>
  <c r="P31" i="42"/>
  <c r="D31" i="42"/>
  <c r="P30" i="42"/>
  <c r="D30" i="42"/>
  <c r="P29" i="42"/>
  <c r="D29" i="42"/>
  <c r="P28" i="42"/>
  <c r="D28" i="42"/>
  <c r="R26" i="42"/>
  <c r="P26" i="42"/>
  <c r="D26" i="42"/>
  <c r="R25" i="42"/>
  <c r="P25" i="42"/>
  <c r="D25" i="42"/>
  <c r="R24" i="42"/>
  <c r="P24" i="42"/>
  <c r="D24" i="42"/>
  <c r="D23" i="42"/>
  <c r="S22" i="42"/>
  <c r="D21" i="42"/>
  <c r="D20" i="42"/>
  <c r="D19" i="42"/>
  <c r="D18" i="42"/>
  <c r="D17" i="42"/>
  <c r="D16" i="42"/>
  <c r="D15" i="42"/>
  <c r="D14" i="42"/>
  <c r="H13" i="42"/>
  <c r="D13" i="42" s="1"/>
  <c r="H12" i="42"/>
  <c r="D12" i="42" s="1"/>
  <c r="D11" i="42"/>
  <c r="S10" i="42"/>
  <c r="R10" i="42"/>
  <c r="P10" i="42"/>
  <c r="O9" i="42"/>
  <c r="N9" i="42"/>
  <c r="M9" i="42"/>
  <c r="L9" i="42"/>
  <c r="K9" i="42"/>
  <c r="J9" i="42"/>
  <c r="I9" i="42"/>
  <c r="G9" i="42"/>
  <c r="F9" i="42"/>
  <c r="E9" i="42"/>
  <c r="D66" i="32"/>
  <c r="D65" i="32"/>
  <c r="D64" i="32"/>
  <c r="D63" i="32"/>
  <c r="R62" i="32"/>
  <c r="R61" i="32" s="1"/>
  <c r="P62" i="32"/>
  <c r="P61" i="32" s="1"/>
  <c r="D60" i="32"/>
  <c r="D59" i="32"/>
  <c r="D58" i="32"/>
  <c r="R57" i="32"/>
  <c r="R56" i="32" s="1"/>
  <c r="P57" i="32"/>
  <c r="P56" i="32" s="1"/>
  <c r="D55" i="32"/>
  <c r="D54" i="32"/>
  <c r="D53" i="32"/>
  <c r="D52" i="32"/>
  <c r="R51" i="32"/>
  <c r="P51" i="32"/>
  <c r="D50" i="32"/>
  <c r="D49" i="32"/>
  <c r="D48" i="32"/>
  <c r="R47" i="32"/>
  <c r="P47" i="32"/>
  <c r="D45" i="32"/>
  <c r="D44" i="32"/>
  <c r="D43" i="32"/>
  <c r="D42" i="32"/>
  <c r="R41" i="32"/>
  <c r="P41" i="32"/>
  <c r="D40" i="32"/>
  <c r="D39" i="32"/>
  <c r="D38" i="32"/>
  <c r="D37" i="32"/>
  <c r="R36" i="32"/>
  <c r="P36" i="32"/>
  <c r="D34" i="32"/>
  <c r="D33" i="32"/>
  <c r="D32" i="32"/>
  <c r="R31" i="32"/>
  <c r="R30" i="32" s="1"/>
  <c r="P31" i="32"/>
  <c r="P30" i="32" s="1"/>
  <c r="D29" i="32"/>
  <c r="D28" i="32" s="1"/>
  <c r="R28" i="32"/>
  <c r="P28" i="32"/>
  <c r="D27" i="32"/>
  <c r="D26" i="32" s="1"/>
  <c r="R26" i="32"/>
  <c r="P26" i="32"/>
  <c r="D25" i="32"/>
  <c r="D24" i="32"/>
  <c r="D23" i="32"/>
  <c r="D22" i="32"/>
  <c r="R21" i="32"/>
  <c r="P21" i="32"/>
  <c r="D20" i="32"/>
  <c r="D19" i="32"/>
  <c r="D18" i="32"/>
  <c r="D17" i="32"/>
  <c r="R16" i="32"/>
  <c r="P16" i="32"/>
  <c r="D15" i="32"/>
  <c r="D14" i="32"/>
  <c r="D13" i="32"/>
  <c r="D12" i="32"/>
  <c r="R11" i="32"/>
  <c r="P11" i="32"/>
  <c r="D66" i="31"/>
  <c r="D65" i="31"/>
  <c r="D64" i="31"/>
  <c r="D63" i="31"/>
  <c r="R62" i="31"/>
  <c r="R61" i="31" s="1"/>
  <c r="P62" i="31"/>
  <c r="P61" i="31" s="1"/>
  <c r="R57" i="31"/>
  <c r="R56" i="31" s="1"/>
  <c r="P57" i="31"/>
  <c r="P56" i="31" s="1"/>
  <c r="D51" i="31"/>
  <c r="R51" i="31"/>
  <c r="P51" i="31"/>
  <c r="R47" i="31"/>
  <c r="P47" i="31"/>
  <c r="D44" i="31"/>
  <c r="D43" i="31" s="1"/>
  <c r="D36" i="31" s="1"/>
  <c r="R43" i="31"/>
  <c r="P43" i="31"/>
  <c r="R37" i="31"/>
  <c r="P37" i="31"/>
  <c r="D31" i="31"/>
  <c r="D30" i="31" s="1"/>
  <c r="R31" i="31"/>
  <c r="R30" i="31" s="1"/>
  <c r="P31" i="31"/>
  <c r="P30" i="31" s="1"/>
  <c r="R28" i="31"/>
  <c r="P28" i="31"/>
  <c r="D27" i="31"/>
  <c r="D26" i="31" s="1"/>
  <c r="D11" i="31" s="1"/>
  <c r="R24" i="31"/>
  <c r="P24" i="31"/>
  <c r="R19" i="31"/>
  <c r="P19" i="31"/>
  <c r="R12" i="31"/>
  <c r="P12" i="31"/>
  <c r="C88" i="41"/>
  <c r="B88" i="41"/>
  <c r="J84" i="41"/>
  <c r="L18" i="41" s="1"/>
  <c r="I84" i="41"/>
  <c r="H84" i="41"/>
  <c r="G84" i="41"/>
  <c r="F84" i="41"/>
  <c r="E84" i="41"/>
  <c r="D84" i="41"/>
  <c r="J67" i="41"/>
  <c r="K18" i="41" s="1"/>
  <c r="I67" i="41"/>
  <c r="H67" i="41"/>
  <c r="G67" i="41"/>
  <c r="F67" i="41"/>
  <c r="E67" i="41"/>
  <c r="D67" i="41"/>
  <c r="J50" i="41"/>
  <c r="J18" i="41" s="1"/>
  <c r="I50" i="41"/>
  <c r="H50" i="41"/>
  <c r="G50" i="41"/>
  <c r="F50" i="41"/>
  <c r="E50" i="41"/>
  <c r="D50" i="41"/>
  <c r="E33" i="41"/>
  <c r="D33" i="41"/>
  <c r="F32" i="41"/>
  <c r="F33" i="41" s="1"/>
  <c r="I18" i="41"/>
  <c r="E18" i="41"/>
  <c r="D18" i="41"/>
  <c r="N17" i="41"/>
  <c r="M17" i="41"/>
  <c r="H17" i="41"/>
  <c r="N16" i="41"/>
  <c r="M16" i="41"/>
  <c r="H16" i="41"/>
  <c r="N15" i="41"/>
  <c r="M15" i="41"/>
  <c r="H15" i="41"/>
  <c r="N14" i="41"/>
  <c r="M14" i="41"/>
  <c r="H14" i="41"/>
  <c r="N13" i="41"/>
  <c r="M13" i="41"/>
  <c r="H13" i="41"/>
  <c r="N12" i="41"/>
  <c r="M12" i="41"/>
  <c r="H12" i="41"/>
  <c r="N11" i="41"/>
  <c r="M11" i="41"/>
  <c r="H11" i="41"/>
  <c r="M10" i="41"/>
  <c r="F10" i="41"/>
  <c r="G10" i="41" s="1"/>
  <c r="C107" i="5"/>
  <c r="B107" i="5"/>
  <c r="J80" i="5"/>
  <c r="L18" i="5" s="1"/>
  <c r="I80" i="5"/>
  <c r="H80" i="5"/>
  <c r="G80" i="5"/>
  <c r="F80" i="5"/>
  <c r="E80" i="5"/>
  <c r="D80" i="5"/>
  <c r="J64" i="5"/>
  <c r="K18" i="5" s="1"/>
  <c r="I64" i="5"/>
  <c r="H64" i="5"/>
  <c r="G64" i="5"/>
  <c r="F64" i="5"/>
  <c r="E64" i="5"/>
  <c r="D64" i="5"/>
  <c r="F47" i="5"/>
  <c r="E47" i="5"/>
  <c r="H41" i="5"/>
  <c r="H37" i="5"/>
  <c r="G37" i="5"/>
  <c r="H35" i="5"/>
  <c r="G35" i="5"/>
  <c r="D35" i="5"/>
  <c r="E10" i="5" s="1"/>
  <c r="E30" i="5"/>
  <c r="F29" i="5"/>
  <c r="F30" i="5" s="1"/>
  <c r="D27" i="5"/>
  <c r="D26" i="5"/>
  <c r="D25" i="5"/>
  <c r="D24" i="5"/>
  <c r="D23" i="5"/>
  <c r="I18" i="5"/>
  <c r="M17" i="5"/>
  <c r="E17" i="5"/>
  <c r="H17" i="5" s="1"/>
  <c r="M16" i="5"/>
  <c r="E16" i="5"/>
  <c r="H16" i="5" s="1"/>
  <c r="M15" i="5"/>
  <c r="E15" i="5"/>
  <c r="D15" i="5"/>
  <c r="D18" i="5" s="1"/>
  <c r="M14" i="5"/>
  <c r="E14" i="5"/>
  <c r="H14" i="5" s="1"/>
  <c r="M13" i="5"/>
  <c r="E13" i="5"/>
  <c r="M12" i="5"/>
  <c r="E12" i="5"/>
  <c r="H12" i="5" s="1"/>
  <c r="M11" i="5"/>
  <c r="E11" i="5"/>
  <c r="H11" i="5" s="1"/>
  <c r="F18" i="5"/>
  <c r="C118" i="12"/>
  <c r="C102" i="37" s="1"/>
  <c r="D118" i="38" s="1"/>
  <c r="B118" i="12"/>
  <c r="B102" i="37" s="1"/>
  <c r="B118" i="38" s="1"/>
  <c r="F114" i="12"/>
  <c r="E114" i="12"/>
  <c r="D114" i="12"/>
  <c r="C114" i="12"/>
  <c r="D22" i="12" s="1"/>
  <c r="D22" i="15" s="1"/>
  <c r="L68" i="12"/>
  <c r="K68" i="12"/>
  <c r="D16" i="12" s="1"/>
  <c r="D17" i="15" s="1"/>
  <c r="J68" i="12"/>
  <c r="I68" i="12"/>
  <c r="D14" i="12" s="1"/>
  <c r="D15" i="15" s="1"/>
  <c r="H68" i="12"/>
  <c r="G68" i="12"/>
  <c r="F68" i="12"/>
  <c r="E68" i="12"/>
  <c r="D68" i="12"/>
  <c r="C68" i="12"/>
  <c r="D17" i="12" s="1"/>
  <c r="D18" i="15" s="1"/>
  <c r="N12" i="2"/>
  <c r="M12" i="2"/>
  <c r="L12" i="2"/>
  <c r="K12" i="2"/>
  <c r="F21" i="37" l="1"/>
  <c r="F12" i="37" s="1"/>
  <c r="R55" i="42"/>
  <c r="S55" i="42"/>
  <c r="O56" i="37"/>
  <c r="F56" i="37"/>
  <c r="I56" i="37"/>
  <c r="E67" i="37"/>
  <c r="P35" i="32"/>
  <c r="K56" i="37"/>
  <c r="Q34" i="37"/>
  <c r="I44" i="38"/>
  <c r="I41" i="26"/>
  <c r="I47" i="38"/>
  <c r="I44" i="26"/>
  <c r="I49" i="38"/>
  <c r="I46" i="26"/>
  <c r="I51" i="38"/>
  <c r="I48" i="26"/>
  <c r="I53" i="38"/>
  <c r="I50" i="26"/>
  <c r="I54" i="38"/>
  <c r="I51" i="26"/>
  <c r="D47" i="31"/>
  <c r="D46" i="31" s="1"/>
  <c r="I42" i="38"/>
  <c r="I40" i="26"/>
  <c r="I17" i="38"/>
  <c r="I20" i="26"/>
  <c r="I48" i="38"/>
  <c r="I45" i="26"/>
  <c r="I50" i="38"/>
  <c r="I47" i="26"/>
  <c r="I52" i="38"/>
  <c r="I49" i="26"/>
  <c r="E72" i="37"/>
  <c r="D13" i="12"/>
  <c r="D14" i="15" s="1"/>
  <c r="E13" i="15"/>
  <c r="P36" i="31"/>
  <c r="S71" i="37"/>
  <c r="H47" i="5"/>
  <c r="R11" i="31"/>
  <c r="R46" i="31"/>
  <c r="D66" i="42"/>
  <c r="D65" i="42" s="1"/>
  <c r="G56" i="37"/>
  <c r="E81" i="37"/>
  <c r="E79" i="37" s="1"/>
  <c r="E46" i="1" s="1"/>
  <c r="G46" i="1" s="1"/>
  <c r="E20" i="15"/>
  <c r="D57" i="32"/>
  <c r="D56" i="32" s="1"/>
  <c r="H13" i="5"/>
  <c r="P46" i="32"/>
  <c r="P56" i="37"/>
  <c r="L56" i="37"/>
  <c r="N76" i="42"/>
  <c r="D31" i="32"/>
  <c r="D30" i="32" s="1"/>
  <c r="R46" i="32"/>
  <c r="Q56" i="37"/>
  <c r="E12" i="15"/>
  <c r="N12" i="37"/>
  <c r="N92" i="37" s="1"/>
  <c r="G47" i="5"/>
  <c r="D51" i="32"/>
  <c r="D10" i="42"/>
  <c r="R35" i="32"/>
  <c r="P11" i="31"/>
  <c r="F18" i="41"/>
  <c r="R10" i="32"/>
  <c r="D42" i="42"/>
  <c r="D41" i="42" s="1"/>
  <c r="H56" i="37"/>
  <c r="Q71" i="37"/>
  <c r="E34" i="37"/>
  <c r="G50" i="1"/>
  <c r="H15" i="5"/>
  <c r="S9" i="42"/>
  <c r="P22" i="42"/>
  <c r="P9" i="42" s="1"/>
  <c r="P55" i="42"/>
  <c r="E13" i="37"/>
  <c r="E21" i="15"/>
  <c r="D21" i="32"/>
  <c r="P12" i="37"/>
  <c r="Q21" i="37"/>
  <c r="E57" i="37"/>
  <c r="G10" i="5"/>
  <c r="N10" i="5" s="1"/>
  <c r="P46" i="31"/>
  <c r="P10" i="32"/>
  <c r="D41" i="32"/>
  <c r="D47" i="32"/>
  <c r="D62" i="32"/>
  <c r="D61" i="32" s="1"/>
  <c r="R22" i="42"/>
  <c r="R9" i="42" s="1"/>
  <c r="D47" i="42"/>
  <c r="D52" i="42"/>
  <c r="D60" i="42"/>
  <c r="D71" i="42"/>
  <c r="D70" i="42" s="1"/>
  <c r="H12" i="37"/>
  <c r="G12" i="37"/>
  <c r="O12" i="37"/>
  <c r="O92" i="37" s="1"/>
  <c r="M56" i="37"/>
  <c r="I67" i="38"/>
  <c r="I45" i="38"/>
  <c r="D62" i="31"/>
  <c r="D61" i="31" s="1"/>
  <c r="F76" i="42"/>
  <c r="M18" i="5"/>
  <c r="D47" i="5"/>
  <c r="L76" i="42"/>
  <c r="J12" i="37"/>
  <c r="D11" i="32"/>
  <c r="D16" i="32"/>
  <c r="D36" i="32"/>
  <c r="D32" i="42"/>
  <c r="D56" i="42"/>
  <c r="K12" i="37"/>
  <c r="Q13" i="37"/>
  <c r="E86" i="37"/>
  <c r="E85" i="37" s="1"/>
  <c r="D30" i="5"/>
  <c r="R36" i="31"/>
  <c r="D22" i="42"/>
  <c r="L12" i="37"/>
  <c r="J56" i="37"/>
  <c r="S12" i="37"/>
  <c r="E75" i="37"/>
  <c r="E16" i="15"/>
  <c r="E116" i="15"/>
  <c r="R52" i="42"/>
  <c r="R46" i="42" s="1"/>
  <c r="S54" i="42"/>
  <c r="S52" i="42" s="1"/>
  <c r="S46" i="42" s="1"/>
  <c r="E18" i="5"/>
  <c r="J76" i="42"/>
  <c r="G18" i="41"/>
  <c r="N10" i="41"/>
  <c r="N18" i="41" s="1"/>
  <c r="H10" i="41"/>
  <c r="H18" i="41" s="1"/>
  <c r="M18" i="41"/>
  <c r="I76" i="42"/>
  <c r="E76" i="42"/>
  <c r="M76" i="42"/>
  <c r="K76" i="42"/>
  <c r="G76" i="42"/>
  <c r="O76" i="42"/>
  <c r="D10" i="12"/>
  <c r="D11" i="15" s="1"/>
  <c r="E57" i="19"/>
  <c r="E22" i="37"/>
  <c r="D15" i="12"/>
  <c r="D16" i="15" s="1"/>
  <c r="D20" i="12"/>
  <c r="D20" i="15" s="1"/>
  <c r="D11" i="12"/>
  <c r="D12" i="15" s="1"/>
  <c r="D21" i="12"/>
  <c r="D21" i="15" s="1"/>
  <c r="D12" i="12"/>
  <c r="D13" i="15" s="1"/>
  <c r="H9" i="42"/>
  <c r="H76" i="42" s="1"/>
  <c r="M13" i="37"/>
  <c r="M12" i="37" s="1"/>
  <c r="E10" i="15"/>
  <c r="E14" i="15"/>
  <c r="E18" i="15"/>
  <c r="C37" i="10"/>
  <c r="I13" i="37"/>
  <c r="D9" i="12"/>
  <c r="D10" i="15" s="1"/>
  <c r="P52" i="42"/>
  <c r="P46" i="42" s="1"/>
  <c r="E56" i="37" l="1"/>
  <c r="K92" i="37"/>
  <c r="S92" i="37"/>
  <c r="P67" i="32"/>
  <c r="E71" i="37"/>
  <c r="F92" i="37"/>
  <c r="L92" i="37"/>
  <c r="E26" i="10"/>
  <c r="E12" i="37"/>
  <c r="E92" i="37" s="1"/>
  <c r="D67" i="31"/>
  <c r="D75" i="31" s="1"/>
  <c r="G18" i="5"/>
  <c r="N18" i="5"/>
  <c r="H10" i="5"/>
  <c r="H18" i="5" s="1"/>
  <c r="I12" i="37"/>
  <c r="I92" i="37" s="1"/>
  <c r="D55" i="42"/>
  <c r="D35" i="32"/>
  <c r="G92" i="37"/>
  <c r="D46" i="42"/>
  <c r="P92" i="37"/>
  <c r="R67" i="31"/>
  <c r="F46" i="1"/>
  <c r="P67" i="31"/>
  <c r="H92" i="37"/>
  <c r="D9" i="42"/>
  <c r="D46" i="32"/>
  <c r="P76" i="42"/>
  <c r="R76" i="42"/>
  <c r="J92" i="37"/>
  <c r="R67" i="32"/>
  <c r="M92" i="37"/>
  <c r="S76" i="42"/>
  <c r="D10" i="32"/>
  <c r="Q12" i="37"/>
  <c r="E38" i="1" l="1"/>
  <c r="E99" i="37"/>
  <c r="D67" i="32"/>
  <c r="D76" i="42"/>
  <c r="E37" i="1" s="1"/>
  <c r="G37" i="1" s="1"/>
  <c r="G38" i="1"/>
  <c r="F38" i="1"/>
  <c r="F37" i="1" l="1"/>
</calcChain>
</file>

<file path=xl/comments1.xml><?xml version="1.0" encoding="utf-8"?>
<comments xmlns="http://schemas.openxmlformats.org/spreadsheetml/2006/main">
  <authors>
    <author>tc={99A21503-DDFC-427C-900D-3160297FB0C1}</author>
  </authors>
  <commentList>
    <comment ref="N61" authorId="0" shapeId="0">
      <text>
        <r>
          <rPr>
            <sz val="12"/>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debe registrar que acciones realizó el Gestor para avanzar y cumplir sus obligaciones.</t>
        </r>
      </text>
    </comment>
  </commentList>
</comments>
</file>

<file path=xl/sharedStrings.xml><?xml version="1.0" encoding="utf-8"?>
<sst xmlns="http://schemas.openxmlformats.org/spreadsheetml/2006/main" count="8067" uniqueCount="2883">
  <si>
    <t>SI/NO</t>
  </si>
  <si>
    <t>DOC OT</t>
  </si>
  <si>
    <t>TIPO PRESTADOR</t>
  </si>
  <si>
    <t>GESTOR</t>
  </si>
  <si>
    <t>UBICACIÓN</t>
  </si>
  <si>
    <t>CATEGORIA</t>
  </si>
  <si>
    <t>PLAZO</t>
  </si>
  <si>
    <t>ESTADO</t>
  </si>
  <si>
    <t>SERVICIO</t>
  </si>
  <si>
    <t>COMPONENTE</t>
  </si>
  <si>
    <t>ACUEDUCTO</t>
  </si>
  <si>
    <t>ALCANTARILLADO</t>
  </si>
  <si>
    <t>ASEO</t>
  </si>
  <si>
    <t>ASEGURAMIENTO</t>
  </si>
  <si>
    <t>AMBIENTAL</t>
  </si>
  <si>
    <t>GESTIÓN DEL RIESGO</t>
  </si>
  <si>
    <t>SOCIAL</t>
  </si>
  <si>
    <t>FUENTES</t>
  </si>
  <si>
    <t>ORDEN</t>
  </si>
  <si>
    <t>ESTADO PROYECTOS PDA Y EXTERNOS</t>
  </si>
  <si>
    <t>MECANISMO DE VIABILIZACIÓN</t>
  </si>
  <si>
    <t>SGP</t>
  </si>
  <si>
    <t>PLAN DE GESTIÓN DE AGUA (MUNICIPIOS DESCERTIFICADOS)</t>
  </si>
  <si>
    <t>VIGENCIA PEI</t>
  </si>
  <si>
    <t>ESTADO COMPROMISOS</t>
  </si>
  <si>
    <t>RESPONSABLE COMPROMISOS</t>
  </si>
  <si>
    <t>Indicadores Sectoriales</t>
  </si>
  <si>
    <t>Fuentes Municipio</t>
  </si>
  <si>
    <t>Fuentes Departamento</t>
  </si>
  <si>
    <t>Fuentes Nación</t>
  </si>
  <si>
    <t>Autoridad Ambiental</t>
  </si>
  <si>
    <t>Otros</t>
  </si>
  <si>
    <t>Metas Proyectos</t>
  </si>
  <si>
    <t>Metas Componentes</t>
  </si>
  <si>
    <t>EJECUTOR</t>
  </si>
  <si>
    <t>MECANISMO VIABILIZACIÓN</t>
  </si>
  <si>
    <t>MECANISMO EVALUACIÓN OTROS COMPONENTES</t>
  </si>
  <si>
    <t>SI</t>
  </si>
  <si>
    <t>POT</t>
  </si>
  <si>
    <t>PRESTADOR DIRECTO</t>
  </si>
  <si>
    <t>GOBERNACIÓN</t>
  </si>
  <si>
    <t>URBANO</t>
  </si>
  <si>
    <t>I</t>
  </si>
  <si>
    <t>CORTO</t>
  </si>
  <si>
    <t>NO FORMULADO</t>
  </si>
  <si>
    <t>INVERSIÓN -ACUEDUCTO</t>
  </si>
  <si>
    <t>RECUPERACIÓN Y PRESERVACIÓN FUENTE ABASTECEDORA</t>
  </si>
  <si>
    <t>RECOLECCIÓN</t>
  </si>
  <si>
    <t>RECOLECCIÓN Y TRANSPORTE</t>
  </si>
  <si>
    <t>FASE 1 (DIAGNÓSTICO Y PREFACTIBILIDAD)</t>
  </si>
  <si>
    <t>CONOCIMIENTO</t>
  </si>
  <si>
    <t>CRÉDITO</t>
  </si>
  <si>
    <t>DEPARTAMENTO</t>
  </si>
  <si>
    <t>EN FORMULACIÓN / EN ESTRUCTURACIÓN</t>
  </si>
  <si>
    <t>MVCT</t>
  </si>
  <si>
    <t>ALTO</t>
  </si>
  <si>
    <t>CUMPLE</t>
  </si>
  <si>
    <t>EN PROCESO</t>
  </si>
  <si>
    <t>MUNICIPIO</t>
  </si>
  <si>
    <t>Cobertura de Acueducto Urbano</t>
  </si>
  <si>
    <t>NACIÓN</t>
  </si>
  <si>
    <t>SGP Mcpios</t>
  </si>
  <si>
    <t>SGP ANM</t>
  </si>
  <si>
    <t>Audiencias Públicas</t>
  </si>
  <si>
    <t>CAR</t>
  </si>
  <si>
    <t>Obras Por impuestos</t>
  </si>
  <si>
    <t>NO APLICA / POR DEFINIR</t>
  </si>
  <si>
    <t>GESTOR PDA</t>
  </si>
  <si>
    <t>MVCT CONCEPTO FAVORABLE INSTRUMENTO PLANEACIÓN</t>
  </si>
  <si>
    <t>NO</t>
  </si>
  <si>
    <t>PBOT</t>
  </si>
  <si>
    <t>E.S.P. PÚBLICA</t>
  </si>
  <si>
    <t>S.A. E.S.P.</t>
  </si>
  <si>
    <t>RURAL</t>
  </si>
  <si>
    <t>II</t>
  </si>
  <si>
    <t>MEDIANO</t>
  </si>
  <si>
    <t>EN FORMULACIÓN</t>
  </si>
  <si>
    <t>INVERSIÓN - ALCANTARILLADO</t>
  </si>
  <si>
    <t>CAPTACIÓN</t>
  </si>
  <si>
    <t>CONDUCCIÓN</t>
  </si>
  <si>
    <t>BARRIDO Y LIMPIEZA</t>
  </si>
  <si>
    <t>FASE 2 (DEFINICIÓN DE LA ESTRATEGÍA)</t>
  </si>
  <si>
    <t>REDUCCIÓN</t>
  </si>
  <si>
    <t>EN CONTRATACIÓN</t>
  </si>
  <si>
    <t>MEDIO</t>
  </si>
  <si>
    <t>NO CUMPLE</t>
  </si>
  <si>
    <t>CUMPLIDO</t>
  </si>
  <si>
    <t>Continuidad de Acueducto Urbano</t>
  </si>
  <si>
    <t>Otros Recursos Mcpios</t>
  </si>
  <si>
    <t>SGP Dpto.</t>
  </si>
  <si>
    <t>PGN Colombia Potencia Mundial de la Vida</t>
  </si>
  <si>
    <t>Asignación recursos Proyectos Pre Inversión</t>
  </si>
  <si>
    <t>Avanzar en la Contratación de la Actividad del Plan</t>
  </si>
  <si>
    <t>DEPARTAMENTAL (PDA)</t>
  </si>
  <si>
    <t>NO APLICA</t>
  </si>
  <si>
    <t>EOT</t>
  </si>
  <si>
    <t>E.S.P. PRIVADA</t>
  </si>
  <si>
    <t>DIRECTO</t>
  </si>
  <si>
    <t>MIXTO</t>
  </si>
  <si>
    <t>III</t>
  </si>
  <si>
    <t>LARGO</t>
  </si>
  <si>
    <t>APROBADO</t>
  </si>
  <si>
    <t>ACUEDUCTO Y ALCANTARILLADO</t>
  </si>
  <si>
    <t>INVERSIÓN - ACUEDUCTO Y ALCANTARILLADO</t>
  </si>
  <si>
    <t>ADUCCIÓN</t>
  </si>
  <si>
    <t>TRATAMIENTO AGUA RESIDUAL</t>
  </si>
  <si>
    <t>CORTE DE CESPED Y PODA DE ARBOLES</t>
  </si>
  <si>
    <t>FASE 3 (PUESTA EN MARCHA DE LA ESTRATEGIA)</t>
  </si>
  <si>
    <t>MANEJO DE DESASTRES</t>
  </si>
  <si>
    <t>REGALÍAS DIRECTAS</t>
  </si>
  <si>
    <t>EN EJECUCIÓN</t>
  </si>
  <si>
    <t>OCAD</t>
  </si>
  <si>
    <t>SIN RIESGO</t>
  </si>
  <si>
    <t>NO CUMPLIDO</t>
  </si>
  <si>
    <t>OTRO</t>
  </si>
  <si>
    <t>Calidad del Agua</t>
  </si>
  <si>
    <t>MUNICIPIOS</t>
  </si>
  <si>
    <t>Recursos Propios Mcpios</t>
  </si>
  <si>
    <t>Recursos Propios Dpto.</t>
  </si>
  <si>
    <t>PGN Ejecutados Por Findeter</t>
  </si>
  <si>
    <t>Avanzar en la Formulación de Proyectos. (Gestor)</t>
  </si>
  <si>
    <t>Avanzar en la Ejecución de la Actividad del Plan</t>
  </si>
  <si>
    <t>PROPIO GOBERNACIÓN</t>
  </si>
  <si>
    <t>ESQUEMA MIXTO</t>
  </si>
  <si>
    <t>IV</t>
  </si>
  <si>
    <t>INVERSIÓN - ASEO</t>
  </si>
  <si>
    <t>TRATAMIENTO AGUA POTABLE</t>
  </si>
  <si>
    <t>DISPOSICIÓN FINAL</t>
  </si>
  <si>
    <t>LAVADO DE ÁREAS PÚBLICAS</t>
  </si>
  <si>
    <t>FORTALECIMIENTO INSTITUCIONAL</t>
  </si>
  <si>
    <t>SISTEMA GENERAL DE REGALÍAS - SGR</t>
  </si>
  <si>
    <t>AUTORIDAD AMBIENTAL</t>
  </si>
  <si>
    <t>SUSPENDIDO</t>
  </si>
  <si>
    <t>CANCELADO</t>
  </si>
  <si>
    <t>Cobertura de Alcantarillado Urbano</t>
  </si>
  <si>
    <t>SGR Mcpios</t>
  </si>
  <si>
    <t>Otros Recursos Dpto.</t>
  </si>
  <si>
    <t>Nación Otros</t>
  </si>
  <si>
    <t>Avanzar en la Formulación de Proyectos. (Municipio)</t>
  </si>
  <si>
    <t>Terminación de la Actividad del Plan</t>
  </si>
  <si>
    <t>PRESTADOR</t>
  </si>
  <si>
    <t>REGALÍAS (SGR)</t>
  </si>
  <si>
    <t>COMUNITARIO</t>
  </si>
  <si>
    <t>V</t>
  </si>
  <si>
    <t>TERMINADO</t>
  </si>
  <si>
    <t>ACUEDUCTO Y ASEO</t>
  </si>
  <si>
    <t>RECUPERACIÓN Y PRESERVACIÓN FUENTE RECEPTORA</t>
  </si>
  <si>
    <t>TRANSFERENCIA</t>
  </si>
  <si>
    <t>TRANSFORMACIÓN EMPRESARIAL (INCLUYE, VINCULACIÓN DE OPERADORES O CREACIÓN DE EMPRESAS)</t>
  </si>
  <si>
    <t>RECURSOS PRÓPIOS</t>
  </si>
  <si>
    <t>TERMINADO (VIGENCIA ANTERIOR)</t>
  </si>
  <si>
    <t>Aguas Residuales Tratadas</t>
  </si>
  <si>
    <t>BANCA MULTILATERAL</t>
  </si>
  <si>
    <t>SGP Contrato Plan Mcpios</t>
  </si>
  <si>
    <t>SGR Dpto.</t>
  </si>
  <si>
    <t>PGN Compromiso Por Colombia</t>
  </si>
  <si>
    <t>Obtención Conceptos Favorables Mecanismo MVCT</t>
  </si>
  <si>
    <t>Avance Desarrollo de Proyectos asociados al componente</t>
  </si>
  <si>
    <t>MINIGUALDAD</t>
  </si>
  <si>
    <t>VI</t>
  </si>
  <si>
    <t>ALCANTARILLADO Y ASEO</t>
  </si>
  <si>
    <t>ALMACENAMIENTO</t>
  </si>
  <si>
    <t>ESTUDIOS Y DISEÑOS</t>
  </si>
  <si>
    <t>TRATAMIENTO Y DISPOSICIÓN FINAL</t>
  </si>
  <si>
    <t>REVISIÓN DE CONTRATO DE OPERACIÓN</t>
  </si>
  <si>
    <t>RECURSOS AUTORIDAD AMBIENTAL</t>
  </si>
  <si>
    <t>TERMINADO Y ENTREGADO (VIGENCIA ANTERIOR)</t>
  </si>
  <si>
    <t>Disposición Final Adecuada</t>
  </si>
  <si>
    <t>DONACIONES / APORTES TERCEROS / PRIVADOS</t>
  </si>
  <si>
    <t>Creditos</t>
  </si>
  <si>
    <t>Estampillas/Impuestos Dpto</t>
  </si>
  <si>
    <t>Nación Estrategicos</t>
  </si>
  <si>
    <t>Obtención Conceptos Favorables Mecanismo Departamental</t>
  </si>
  <si>
    <t>Otras</t>
  </si>
  <si>
    <t>FINDETER</t>
  </si>
  <si>
    <t>ESPECIAL</t>
  </si>
  <si>
    <t>AAA</t>
  </si>
  <si>
    <t>DISTRIBUCIÓN</t>
  </si>
  <si>
    <t>APROVECHAMIENTO</t>
  </si>
  <si>
    <t>PROGRAMAS DE MACRO Y MICRO MEDICIÓN</t>
  </si>
  <si>
    <t>NACIÓN - AUDIENCIAS PÚBLICAS</t>
  </si>
  <si>
    <t>Cobertura de Aseo Urbano</t>
  </si>
  <si>
    <t>OTROS</t>
  </si>
  <si>
    <t>SGP Contrato Plan Dpto.</t>
  </si>
  <si>
    <t>Nación Contrato Plan</t>
  </si>
  <si>
    <t>Viabilización de Proyectos Mecanismo Departamental</t>
  </si>
  <si>
    <t>ENTERRITORIO</t>
  </si>
  <si>
    <t>COMPONENTE ASEGURAMIENTO</t>
  </si>
  <si>
    <t>DESARENACIÓN</t>
  </si>
  <si>
    <t>PROGRAMAS DE REDUCCIÓN DE AGUA NO CONTABILIZADA</t>
  </si>
  <si>
    <t>NACIÓN - ESTRATÉGICOS</t>
  </si>
  <si>
    <t>Aprovechamiento Viable</t>
  </si>
  <si>
    <t>Fideicomitente AMG - FIA Dpto.</t>
  </si>
  <si>
    <t>Viabilización de Proyectos Mecanismo MVCT</t>
  </si>
  <si>
    <t>COMPONENTE SOCIAL</t>
  </si>
  <si>
    <t>REFORMULACIÓN</t>
  </si>
  <si>
    <t>Porcentaje de Aprovechamiento</t>
  </si>
  <si>
    <t>Viabilización de Proyectos Otros Mecanismos</t>
  </si>
  <si>
    <t>COMPONENTE AMBIENTAL</t>
  </si>
  <si>
    <t>Iniciar Procesos de Contratación</t>
  </si>
  <si>
    <t>COMPONENTE DE GESTIÓN DEL RIESGO SECTORIAL</t>
  </si>
  <si>
    <t>Culminación Procesos de Contratación</t>
  </si>
  <si>
    <t>Avanzar en la Ejecución de Proyectos</t>
  </si>
  <si>
    <t>Terminación de Proyectos - Vigencia Actual PEI (2024-2027)</t>
  </si>
  <si>
    <t>Terminación de Proyectos - Vigencias Anteriores  
(2023 - Hacia Atrás)</t>
  </si>
  <si>
    <t>ANULADO / DESCARTADO</t>
  </si>
  <si>
    <t>AMAZONAS</t>
  </si>
  <si>
    <t>ANTIOQUIA</t>
  </si>
  <si>
    <t>ARAUCA</t>
  </si>
  <si>
    <t>ATLÁNTICO</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</si>
  <si>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</si>
  <si>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</si>
  <si>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</si>
  <si>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</si>
  <si>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</si>
  <si>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</si>
  <si>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</si>
  <si>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</si>
  <si>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</si>
  <si>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</si>
  <si>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</si>
  <si>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</si>
  <si>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</si>
  <si>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</si>
  <si>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</si>
  <si>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</si>
  <si>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</si>
  <si>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</si>
  <si>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</si>
  <si>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</si>
  <si>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</si>
  <si>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ARCHIPIELAGO DE SAN ANDRÉS, PROVIDENCIA Y SANTA CATALINA</t>
  </si>
  <si>
    <t>SANTANDER</t>
  </si>
  <si>
    <t>SUCRE</t>
  </si>
  <si>
    <t>TOLIMA</t>
  </si>
  <si>
    <t>VALLE DEL CAUCA</t>
  </si>
  <si>
    <t>VAUPÉS</t>
  </si>
  <si>
    <t>VICHADA</t>
  </si>
  <si>
    <t>LETICIA</t>
  </si>
  <si>
    <t>MEDELLIN</t>
  </si>
  <si>
    <t>BARRANQUILLA</t>
  </si>
  <si>
    <t>CARTAGENA</t>
  </si>
  <si>
    <t>TUNJA</t>
  </si>
  <si>
    <t>MANIZALES</t>
  </si>
  <si>
    <t>FLORENCIA</t>
  </si>
  <si>
    <t>YOPAL</t>
  </si>
  <si>
    <t>POPAYAN</t>
  </si>
  <si>
    <t>VALLEDUPAR</t>
  </si>
  <si>
    <t>QUIBDO</t>
  </si>
  <si>
    <t>MONTERIA</t>
  </si>
  <si>
    <t>AGUA DE DIOS</t>
  </si>
  <si>
    <t>INIRIDA</t>
  </si>
  <si>
    <t>SAN JOSE DEL GUAVIARE</t>
  </si>
  <si>
    <t>NEIVA</t>
  </si>
  <si>
    <t>RIOHACHA</t>
  </si>
  <si>
    <t>SANTA MARTA</t>
  </si>
  <si>
    <t>VILLAVICENCIO</t>
  </si>
  <si>
    <t>PASTO</t>
  </si>
  <si>
    <t>CUCUTA</t>
  </si>
  <si>
    <t>MOCOA</t>
  </si>
  <si>
    <t>ARMENIA</t>
  </si>
  <si>
    <t>PEREIRA</t>
  </si>
  <si>
    <t>SAN ANDRES</t>
  </si>
  <si>
    <t>BUCARAMANGA</t>
  </si>
  <si>
    <t>SINCELEJO</t>
  </si>
  <si>
    <t>IBAGUE</t>
  </si>
  <si>
    <t>CALI</t>
  </si>
  <si>
    <t>MITU</t>
  </si>
  <si>
    <t>PUERTO CARREÑO</t>
  </si>
  <si>
    <t>EL ENCANTO</t>
  </si>
  <si>
    <t>ABEJORRAL</t>
  </si>
  <si>
    <t>ARAUQUITA</t>
  </si>
  <si>
    <t>BARANOA</t>
  </si>
  <si>
    <t>ACHI</t>
  </si>
  <si>
    <t>ALMEIDA</t>
  </si>
  <si>
    <t>AGUADAS</t>
  </si>
  <si>
    <t>ALBANIA</t>
  </si>
  <si>
    <t>AGUAZUL</t>
  </si>
  <si>
    <t>ALMAGUER</t>
  </si>
  <si>
    <t>AGUACHICA</t>
  </si>
  <si>
    <t>ACANDI</t>
  </si>
  <si>
    <t>AYAPEL</t>
  </si>
  <si>
    <t>ALBAN</t>
  </si>
  <si>
    <t>BARRANCO MINAS</t>
  </si>
  <si>
    <t>CALAMAR</t>
  </si>
  <si>
    <t>ACEVEDO</t>
  </si>
  <si>
    <t>ALGARROBO</t>
  </si>
  <si>
    <t>ACACIAS</t>
  </si>
  <si>
    <t>ABREGO</t>
  </si>
  <si>
    <t>COLON</t>
  </si>
  <si>
    <t>BUENAVISTA</t>
  </si>
  <si>
    <t>APIA</t>
  </si>
  <si>
    <t>PROVIDENCIA</t>
  </si>
  <si>
    <t>AGUADA</t>
  </si>
  <si>
    <t>ALPUJARRA</t>
  </si>
  <si>
    <t>ALCALA</t>
  </si>
  <si>
    <t>CARURU</t>
  </si>
  <si>
    <t>LA PRIMAVERA</t>
  </si>
  <si>
    <t>LA CHORRERA</t>
  </si>
  <si>
    <t>ABRIAQUI</t>
  </si>
  <si>
    <t>CRAVO NORTE</t>
  </si>
  <si>
    <t>CAMPO DE LA CRUZ</t>
  </si>
  <si>
    <t>ALTOS DEL ROSARIO</t>
  </si>
  <si>
    <t>AQUITANIA</t>
  </si>
  <si>
    <t>ANSERMA</t>
  </si>
  <si>
    <t>BELEN DE LOS ANDAQUIES</t>
  </si>
  <si>
    <t>CHAMEZA</t>
  </si>
  <si>
    <t>ARGELIA</t>
  </si>
  <si>
    <t>AGUSTIN CODAZZI</t>
  </si>
  <si>
    <t>ALTO BAUDO</t>
  </si>
  <si>
    <t>ANAPOIMA</t>
  </si>
  <si>
    <t>MAPIRIPANA</t>
  </si>
  <si>
    <t>EL RETORNO</t>
  </si>
  <si>
    <t>AGRADO</t>
  </si>
  <si>
    <t>BARRANCAS</t>
  </si>
  <si>
    <t>ARACATACA</t>
  </si>
  <si>
    <t>BARRANCA DE UPIA</t>
  </si>
  <si>
    <t>ALDANA</t>
  </si>
  <si>
    <t>ARBOLEDAS</t>
  </si>
  <si>
    <t>ORITO</t>
  </si>
  <si>
    <t>CALARCA</t>
  </si>
  <si>
    <t>BALBOA</t>
  </si>
  <si>
    <t>CAIMITO</t>
  </si>
  <si>
    <t>ALVARADO</t>
  </si>
  <si>
    <t>ANDALUCIA</t>
  </si>
  <si>
    <t>PACOA</t>
  </si>
  <si>
    <t>SANTA ROSALIA</t>
  </si>
  <si>
    <t>LA PEDRERA</t>
  </si>
  <si>
    <t>ALEJANDRIA</t>
  </si>
  <si>
    <t>FORTUL</t>
  </si>
  <si>
    <t>CANDELARIA</t>
  </si>
  <si>
    <t>ARENAL</t>
  </si>
  <si>
    <t>ARCABUCO</t>
  </si>
  <si>
    <t>ARANZAZU</t>
  </si>
  <si>
    <t>CARTAGENA DEL CHAIRA</t>
  </si>
  <si>
    <t>HATO COROZAL</t>
  </si>
  <si>
    <t>ASTREA</t>
  </si>
  <si>
    <t>ATRATO</t>
  </si>
  <si>
    <t>CANALETE</t>
  </si>
  <si>
    <t>ANOLAIMA</t>
  </si>
  <si>
    <t>SAN FELIPE</t>
  </si>
  <si>
    <t>MIRAFLORES</t>
  </si>
  <si>
    <t>AIPE</t>
  </si>
  <si>
    <t>DIBULLA</t>
  </si>
  <si>
    <t>ARIGUANI</t>
  </si>
  <si>
    <t>CABUYARO</t>
  </si>
  <si>
    <t>ANCUYA</t>
  </si>
  <si>
    <t>BOCHALEMA</t>
  </si>
  <si>
    <t>PUERTO ASIS</t>
  </si>
  <si>
    <t>CIRCASIA</t>
  </si>
  <si>
    <t>BELEN DE UMBRIA</t>
  </si>
  <si>
    <t>ARATOCA</t>
  </si>
  <si>
    <t>COLOSO</t>
  </si>
  <si>
    <t>AMBALEMA</t>
  </si>
  <si>
    <t>ANSERMANUEVO</t>
  </si>
  <si>
    <t>TARAIRA</t>
  </si>
  <si>
    <t>CUMARIBO</t>
  </si>
  <si>
    <t>LA VICTORIA</t>
  </si>
  <si>
    <t>AMAGA</t>
  </si>
  <si>
    <t>PUERTO RONDON</t>
  </si>
  <si>
    <t>GALAPA</t>
  </si>
  <si>
    <t>ARJONA</t>
  </si>
  <si>
    <t>BELEN</t>
  </si>
  <si>
    <t>BELALCAZAR</t>
  </si>
  <si>
    <t>CURILLO</t>
  </si>
  <si>
    <t>LA SALINA</t>
  </si>
  <si>
    <t>BOLIVAR</t>
  </si>
  <si>
    <t>BECERRIL</t>
  </si>
  <si>
    <t>BAGADO</t>
  </si>
  <si>
    <t>CERETE</t>
  </si>
  <si>
    <t>ARBELAEZ</t>
  </si>
  <si>
    <t>PUERTO COLOMBIA</t>
  </si>
  <si>
    <t>ALGECIRAS</t>
  </si>
  <si>
    <t>DISTRACCION</t>
  </si>
  <si>
    <t>CERRO SAN ANTONIO</t>
  </si>
  <si>
    <t>CASTILLA LA NUEVA</t>
  </si>
  <si>
    <t>ARBOLEDA</t>
  </si>
  <si>
    <t>BUCARASICA</t>
  </si>
  <si>
    <t>PUERTO CAICEDO</t>
  </si>
  <si>
    <t>CORDOBA</t>
  </si>
  <si>
    <t>DOSQUEBRADAS</t>
  </si>
  <si>
    <t>BARBOSA</t>
  </si>
  <si>
    <t>COROZAL</t>
  </si>
  <si>
    <t>ANZOATEGUI</t>
  </si>
  <si>
    <t>PAPUNAUA</t>
  </si>
  <si>
    <t>MIRITI - PARANA</t>
  </si>
  <si>
    <t>AMALFI</t>
  </si>
  <si>
    <t>SARAVENA</t>
  </si>
  <si>
    <t>JUAN DE ACOSTA</t>
  </si>
  <si>
    <t>ARROYOHONDO</t>
  </si>
  <si>
    <t>BERBEO</t>
  </si>
  <si>
    <t>CHINCHINA</t>
  </si>
  <si>
    <t>EL DONCELLO</t>
  </si>
  <si>
    <t>MANI</t>
  </si>
  <si>
    <t>BUENOS AIRES</t>
  </si>
  <si>
    <t>BOSCONIA</t>
  </si>
  <si>
    <t>BAHIA SOLANO</t>
  </si>
  <si>
    <t>CHIMA</t>
  </si>
  <si>
    <t>BELTRAN</t>
  </si>
  <si>
    <t>LA GUADALUPE</t>
  </si>
  <si>
    <t>ALTAMIRA</t>
  </si>
  <si>
    <t>EL MOLINO</t>
  </si>
  <si>
    <t>CHIBOLO</t>
  </si>
  <si>
    <t>CUBARRAL</t>
  </si>
  <si>
    <t>BARBACOAS</t>
  </si>
  <si>
    <t>CACOTA</t>
  </si>
  <si>
    <t>PUERTO GUZMAN</t>
  </si>
  <si>
    <t>FILANDIA</t>
  </si>
  <si>
    <t>GUATICA</t>
  </si>
  <si>
    <t>BARICHARA</t>
  </si>
  <si>
    <t>COVEÑAS</t>
  </si>
  <si>
    <t>ARMERO</t>
  </si>
  <si>
    <t>YAVARATE</t>
  </si>
  <si>
    <t>PUERTO ALEGRIA</t>
  </si>
  <si>
    <t>ANDES</t>
  </si>
  <si>
    <t>TAME</t>
  </si>
  <si>
    <t>LURUACO</t>
  </si>
  <si>
    <t>BARRANCO DE LOBA</t>
  </si>
  <si>
    <t>BETEITIVA</t>
  </si>
  <si>
    <t>FILADELFIA</t>
  </si>
  <si>
    <t>EL PAUJIL</t>
  </si>
  <si>
    <t>MONTERREY</t>
  </si>
  <si>
    <t>CAJIBIO</t>
  </si>
  <si>
    <t>CHIMICHAGUA</t>
  </si>
  <si>
    <t>BAJO BAUDO</t>
  </si>
  <si>
    <t>CHINU</t>
  </si>
  <si>
    <t>BITUIMA</t>
  </si>
  <si>
    <t>CACAHUAL</t>
  </si>
  <si>
    <t>BARAYA</t>
  </si>
  <si>
    <t>FONSECA</t>
  </si>
  <si>
    <t>CIENAGA</t>
  </si>
  <si>
    <t>CUMARAL</t>
  </si>
  <si>
    <t>CACHIRA</t>
  </si>
  <si>
    <t>LEGUIZAMO</t>
  </si>
  <si>
    <t>GENOVA</t>
  </si>
  <si>
    <t>LA CELIA</t>
  </si>
  <si>
    <t>BARRANCABERMEJA</t>
  </si>
  <si>
    <t>CHALAN</t>
  </si>
  <si>
    <t>ATACO</t>
  </si>
  <si>
    <t>BUENAVENTURA</t>
  </si>
  <si>
    <t>PUERTO ARICA</t>
  </si>
  <si>
    <t>ANGELOPOLIS</t>
  </si>
  <si>
    <t>MALAMBO</t>
  </si>
  <si>
    <t>BOAVITA</t>
  </si>
  <si>
    <t>LA DORADA</t>
  </si>
  <si>
    <t>LA MONTAÑITA</t>
  </si>
  <si>
    <t>NUNCHIA</t>
  </si>
  <si>
    <t>CALDONO</t>
  </si>
  <si>
    <t>CHIRIGUANA</t>
  </si>
  <si>
    <t>BOJAYA</t>
  </si>
  <si>
    <t>CIENAGA DE ORO</t>
  </si>
  <si>
    <t>BOJACA</t>
  </si>
  <si>
    <t>PANA PANA</t>
  </si>
  <si>
    <t>CAMPOALEGRE</t>
  </si>
  <si>
    <t>HATONUEVO</t>
  </si>
  <si>
    <t>CONCORDIA</t>
  </si>
  <si>
    <t>EL CALVARIO</t>
  </si>
  <si>
    <t>BUESACO</t>
  </si>
  <si>
    <t>CHINACOTA</t>
  </si>
  <si>
    <t>SIBUNDOY</t>
  </si>
  <si>
    <t>LA TEBAIDA</t>
  </si>
  <si>
    <t>LA VIRGINIA</t>
  </si>
  <si>
    <t>BETULIA</t>
  </si>
  <si>
    <t>EL ROBLE</t>
  </si>
  <si>
    <t>CAJAMARCA</t>
  </si>
  <si>
    <t>GUADALAJARA DE BUGA</t>
  </si>
  <si>
    <t>PUERTO NARIÑO</t>
  </si>
  <si>
    <t>ANGOSTURA</t>
  </si>
  <si>
    <t>MANATI</t>
  </si>
  <si>
    <t>CANTAGALLO</t>
  </si>
  <si>
    <t>BOYACA</t>
  </si>
  <si>
    <t>LA MERCED</t>
  </si>
  <si>
    <t>MILAN</t>
  </si>
  <si>
    <t>OROCUE</t>
  </si>
  <si>
    <t>CALOTO</t>
  </si>
  <si>
    <t>CURUMANI</t>
  </si>
  <si>
    <t>EL CANTON DEL SAN PABLO</t>
  </si>
  <si>
    <t>COTORRA</t>
  </si>
  <si>
    <t>CABRERA</t>
  </si>
  <si>
    <t>MORICHAL</t>
  </si>
  <si>
    <t>COLOMBIA</t>
  </si>
  <si>
    <t>LA JAGUA DEL PILAR</t>
  </si>
  <si>
    <t>EL BANCO</t>
  </si>
  <si>
    <t>EL CASTILLO</t>
  </si>
  <si>
    <t>CHITAGA</t>
  </si>
  <si>
    <t>SAN FRANCISCO</t>
  </si>
  <si>
    <t>MONTENEGRO</t>
  </si>
  <si>
    <t>MARSELLA</t>
  </si>
  <si>
    <t>GALERAS</t>
  </si>
  <si>
    <t>CARMEN DE APICALA</t>
  </si>
  <si>
    <t>BUGALAGRANDE</t>
  </si>
  <si>
    <t>PUERTO SANTANDER</t>
  </si>
  <si>
    <t>ANORI</t>
  </si>
  <si>
    <t>PALMAR DE VARELA</t>
  </si>
  <si>
    <t>CICUCO</t>
  </si>
  <si>
    <t>BRICEÑO</t>
  </si>
  <si>
    <t>MANZANARES</t>
  </si>
  <si>
    <t>MORELIA</t>
  </si>
  <si>
    <t>PAZ DE ARIPORO</t>
  </si>
  <si>
    <t>CORINTO</t>
  </si>
  <si>
    <t>EL COPEY</t>
  </si>
  <si>
    <t>CARMEN DEL DARIEN</t>
  </si>
  <si>
    <t>LA APARTADA</t>
  </si>
  <si>
    <t>CACHIPAY</t>
  </si>
  <si>
    <t>ELIAS</t>
  </si>
  <si>
    <t>MAICAO</t>
  </si>
  <si>
    <t>EL PIÑON</t>
  </si>
  <si>
    <t>EL DORADO</t>
  </si>
  <si>
    <t>CONSACA</t>
  </si>
  <si>
    <t>CONVENCION</t>
  </si>
  <si>
    <t>SAN MIGUEL</t>
  </si>
  <si>
    <t>PIJAO</t>
  </si>
  <si>
    <t>MISTRATO</t>
  </si>
  <si>
    <t>GUARANDA</t>
  </si>
  <si>
    <t>CASABIANCA</t>
  </si>
  <si>
    <t>CAICEDONIA</t>
  </si>
  <si>
    <t>TARAPACA</t>
  </si>
  <si>
    <t>SANTAFE DE ANTIOQUIA</t>
  </si>
  <si>
    <t>PIOJO</t>
  </si>
  <si>
    <t>MARMATO</t>
  </si>
  <si>
    <t>PUERTO RICO</t>
  </si>
  <si>
    <t>PORE</t>
  </si>
  <si>
    <t>EL TAMBO</t>
  </si>
  <si>
    <t>EL PASO</t>
  </si>
  <si>
    <t>CERTEGUI</t>
  </si>
  <si>
    <t>LORICA</t>
  </si>
  <si>
    <t>CAJICA</t>
  </si>
  <si>
    <t>GARZON</t>
  </si>
  <si>
    <t>MANAURE</t>
  </si>
  <si>
    <t>EL RETEN</t>
  </si>
  <si>
    <t>FUENTE DE ORO</t>
  </si>
  <si>
    <t>CONTADERO</t>
  </si>
  <si>
    <t>CUCUTILLA</t>
  </si>
  <si>
    <t>SANTIAGO</t>
  </si>
  <si>
    <t>QUIMBAYA</t>
  </si>
  <si>
    <t>PUEBLO RICO</t>
  </si>
  <si>
    <t>CALIFORNIA</t>
  </si>
  <si>
    <t>LA UNION</t>
  </si>
  <si>
    <t>CHAPARRAL</t>
  </si>
  <si>
    <t>CALIMA</t>
  </si>
  <si>
    <t>ANZA</t>
  </si>
  <si>
    <t>POLONUEVO</t>
  </si>
  <si>
    <t>CLEMENCIA</t>
  </si>
  <si>
    <t>BUSBANZA</t>
  </si>
  <si>
    <t>MARQUETALIA</t>
  </si>
  <si>
    <t>SAN JOSE DEL FRAGUA</t>
  </si>
  <si>
    <t>RECETOR</t>
  </si>
  <si>
    <t>GAMARRA</t>
  </si>
  <si>
    <t>CONDOTO</t>
  </si>
  <si>
    <t>LOS CORDOBAS</t>
  </si>
  <si>
    <t>CAPARRAPI</t>
  </si>
  <si>
    <t>GIGANTE</t>
  </si>
  <si>
    <t>SAN JUAN DEL CESAR</t>
  </si>
  <si>
    <t>FUNDACION</t>
  </si>
  <si>
    <t>GRANADA</t>
  </si>
  <si>
    <t>DURANIA</t>
  </si>
  <si>
    <t>VALLE DEL GUAMUEZ</t>
  </si>
  <si>
    <t>SALENTO</t>
  </si>
  <si>
    <t>QUINCHIA</t>
  </si>
  <si>
    <t>CAPITANEJO</t>
  </si>
  <si>
    <t>LOS PALMITOS</t>
  </si>
  <si>
    <t>COELLO</t>
  </si>
  <si>
    <t>APARTADO</t>
  </si>
  <si>
    <t>PONEDERA</t>
  </si>
  <si>
    <t>EL CARMEN DE BOLIVAR</t>
  </si>
  <si>
    <t>MARULANDA</t>
  </si>
  <si>
    <t>SAN VICENTE DEL CAGUAN</t>
  </si>
  <si>
    <t>SABANALARGA</t>
  </si>
  <si>
    <t>GUACHENE</t>
  </si>
  <si>
    <t>GONZALEZ</t>
  </si>
  <si>
    <t>EL CARMEN DE ATRATO</t>
  </si>
  <si>
    <t>MOMIL</t>
  </si>
  <si>
    <t>CAQUEZA</t>
  </si>
  <si>
    <t>GUADALUPE</t>
  </si>
  <si>
    <t>URIBIA</t>
  </si>
  <si>
    <t>GUAMAL</t>
  </si>
  <si>
    <t>CUASPUD</t>
  </si>
  <si>
    <t>EL CARMEN</t>
  </si>
  <si>
    <t>VILLAGARZON</t>
  </si>
  <si>
    <t>SANTA ROSA DE CABAL</t>
  </si>
  <si>
    <t>CARCASI</t>
  </si>
  <si>
    <t>MAJAGUAL</t>
  </si>
  <si>
    <t>COYAIMA</t>
  </si>
  <si>
    <t>CARTAGO</t>
  </si>
  <si>
    <t>ARBOLETES</t>
  </si>
  <si>
    <t>EL GUAMO</t>
  </si>
  <si>
    <t>CAMPOHERMOSO</t>
  </si>
  <si>
    <t>NEIRA</t>
  </si>
  <si>
    <t>SOLANO</t>
  </si>
  <si>
    <t>SACAMA</t>
  </si>
  <si>
    <t>GUAPI</t>
  </si>
  <si>
    <t>LA GLORIA</t>
  </si>
  <si>
    <t>EL LITORAL DEL SAN JUAN</t>
  </si>
  <si>
    <t>MONTELIBANO</t>
  </si>
  <si>
    <t>CARMEN DE CARUPA</t>
  </si>
  <si>
    <t>HOBO</t>
  </si>
  <si>
    <t>URUMITA</t>
  </si>
  <si>
    <t>NUEVA GRANADA</t>
  </si>
  <si>
    <t>MAPIRIPAN</t>
  </si>
  <si>
    <t>CUMBAL</t>
  </si>
  <si>
    <t>EL TARRA</t>
  </si>
  <si>
    <t>SANTUARIO</t>
  </si>
  <si>
    <t>CEPITA</t>
  </si>
  <si>
    <t>MORROA</t>
  </si>
  <si>
    <t>CUNDAY</t>
  </si>
  <si>
    <t>DAGUA</t>
  </si>
  <si>
    <t>REPELON</t>
  </si>
  <si>
    <t>EL PEÑON</t>
  </si>
  <si>
    <t>CERINZA</t>
  </si>
  <si>
    <t>NORCASIA</t>
  </si>
  <si>
    <t>SOLITA</t>
  </si>
  <si>
    <t>SAN LUIS DE PALENQUE</t>
  </si>
  <si>
    <t>INZA</t>
  </si>
  <si>
    <t>LA JAGUA DE IBIRICO</t>
  </si>
  <si>
    <t>ISTMINA</t>
  </si>
  <si>
    <t>MOÑITOS</t>
  </si>
  <si>
    <t>CHAGUANI</t>
  </si>
  <si>
    <t>IQUIRA</t>
  </si>
  <si>
    <t>VILLANUEVA</t>
  </si>
  <si>
    <t>PEDRAZA</t>
  </si>
  <si>
    <t>MESETAS</t>
  </si>
  <si>
    <t>CUMBITARA</t>
  </si>
  <si>
    <t>EL ZULIA</t>
  </si>
  <si>
    <t>CERRITO</t>
  </si>
  <si>
    <t>OVEJAS</t>
  </si>
  <si>
    <t>DOLORES</t>
  </si>
  <si>
    <t>EL AGUILA</t>
  </si>
  <si>
    <t>SABANAGRANDE</t>
  </si>
  <si>
    <t>HATILLO DE LOBA</t>
  </si>
  <si>
    <t>CHINAVITA</t>
  </si>
  <si>
    <t>PACORA</t>
  </si>
  <si>
    <t>VALPARAISO</t>
  </si>
  <si>
    <t>TAMARA</t>
  </si>
  <si>
    <t>JAMBALO</t>
  </si>
  <si>
    <t>JURADO</t>
  </si>
  <si>
    <t>PLANETA RICA</t>
  </si>
  <si>
    <t>CHIA</t>
  </si>
  <si>
    <t>ISNOS</t>
  </si>
  <si>
    <t>PIJIÑO DEL CARMEN</t>
  </si>
  <si>
    <t>LA MACARENA</t>
  </si>
  <si>
    <t>CHACHAGsI</t>
  </si>
  <si>
    <t>GRAMALOTE</t>
  </si>
  <si>
    <t>CHARALA</t>
  </si>
  <si>
    <t>PALMITO</t>
  </si>
  <si>
    <t>ESPINAL</t>
  </si>
  <si>
    <t>EL CAIRO</t>
  </si>
  <si>
    <t>MAGANGUE</t>
  </si>
  <si>
    <t>CHIQUINQUIRA</t>
  </si>
  <si>
    <t>PALESTINA</t>
  </si>
  <si>
    <t>TAURAMENA</t>
  </si>
  <si>
    <t>LA SIERRA</t>
  </si>
  <si>
    <t>PAILITAS</t>
  </si>
  <si>
    <t>LLORO</t>
  </si>
  <si>
    <t>PUEBLO NUEVO</t>
  </si>
  <si>
    <t>CHIPAQUE</t>
  </si>
  <si>
    <t>LA ARGENTINA</t>
  </si>
  <si>
    <t>PIVIJAY</t>
  </si>
  <si>
    <t>URIBE</t>
  </si>
  <si>
    <t>EL CHARCO</t>
  </si>
  <si>
    <t>HACARI</t>
  </si>
  <si>
    <t>CHARTA</t>
  </si>
  <si>
    <t>SAMPUES</t>
  </si>
  <si>
    <t>FALAN</t>
  </si>
  <si>
    <t>EL CERRITO</t>
  </si>
  <si>
    <t>BELMIRA</t>
  </si>
  <si>
    <t>SANTA LUCIA</t>
  </si>
  <si>
    <t>MAHATES</t>
  </si>
  <si>
    <t>CHISCAS</t>
  </si>
  <si>
    <t>PENSILVANIA</t>
  </si>
  <si>
    <t>TRINIDAD</t>
  </si>
  <si>
    <t>LA VEGA</t>
  </si>
  <si>
    <t>PELAYA</t>
  </si>
  <si>
    <t>MEDIO ATRATO</t>
  </si>
  <si>
    <t>PUERTO ESCONDIDO</t>
  </si>
  <si>
    <t>CHOACHI</t>
  </si>
  <si>
    <t>LA PLATA</t>
  </si>
  <si>
    <t>PLATO</t>
  </si>
  <si>
    <t>LEJANIAS</t>
  </si>
  <si>
    <t>EL PEÑOL</t>
  </si>
  <si>
    <t>HERRAN</t>
  </si>
  <si>
    <t>SAN BENITO ABAD</t>
  </si>
  <si>
    <t>FLANDES</t>
  </si>
  <si>
    <t>EL DOVIO</t>
  </si>
  <si>
    <t>BELLO</t>
  </si>
  <si>
    <t>SANTO TOMAS</t>
  </si>
  <si>
    <t>MARGARITA</t>
  </si>
  <si>
    <t>CHITA</t>
  </si>
  <si>
    <t>RIOSUCIO</t>
  </si>
  <si>
    <t>LOPEZ</t>
  </si>
  <si>
    <t>PUEBLO BELLO</t>
  </si>
  <si>
    <t>MEDIO BAUDO</t>
  </si>
  <si>
    <t>PUERTO LIBERTADOR</t>
  </si>
  <si>
    <t>CHOCONTA</t>
  </si>
  <si>
    <t>NATAGA</t>
  </si>
  <si>
    <t>PUEBLOVIEJO</t>
  </si>
  <si>
    <t>PUERTO CONCORDIA</t>
  </si>
  <si>
    <t>EL ROSARIO</t>
  </si>
  <si>
    <t>LABATECA</t>
  </si>
  <si>
    <t>CHIPATA</t>
  </si>
  <si>
    <t>SAN JUAN DE BETULIA</t>
  </si>
  <si>
    <t>FRESNO</t>
  </si>
  <si>
    <t>FLORIDA</t>
  </si>
  <si>
    <t>BETANIA</t>
  </si>
  <si>
    <t>SOLEDAD</t>
  </si>
  <si>
    <t>MARIA LA BAJA</t>
  </si>
  <si>
    <t>CHITARAQUE</t>
  </si>
  <si>
    <t>MERCADERES</t>
  </si>
  <si>
    <t>RIO DE ORO</t>
  </si>
  <si>
    <t>MEDIO SAN JUAN</t>
  </si>
  <si>
    <t>PURISIMA</t>
  </si>
  <si>
    <t>COGUA</t>
  </si>
  <si>
    <t>OPORAPA</t>
  </si>
  <si>
    <t>REMOLINO</t>
  </si>
  <si>
    <t>PUERTO GAITAN</t>
  </si>
  <si>
    <t>EL TABLON DE GOMEZ</t>
  </si>
  <si>
    <t>LA ESPERANZA</t>
  </si>
  <si>
    <t>CIMITARRA</t>
  </si>
  <si>
    <t>SAN MARCOS</t>
  </si>
  <si>
    <t>GUAMO</t>
  </si>
  <si>
    <t>GINEBRA</t>
  </si>
  <si>
    <t>SUAN</t>
  </si>
  <si>
    <t>MONTECRISTO</t>
  </si>
  <si>
    <t>CHIVATA</t>
  </si>
  <si>
    <t>SALAMINA</t>
  </si>
  <si>
    <t>MIRANDA</t>
  </si>
  <si>
    <t>LA PAZ</t>
  </si>
  <si>
    <t>NOVITA</t>
  </si>
  <si>
    <t>SAHAGUN</t>
  </si>
  <si>
    <t>COTA</t>
  </si>
  <si>
    <t>PAICOL</t>
  </si>
  <si>
    <t>SABANAS DE SAN ANGEL</t>
  </si>
  <si>
    <t>PUERTO LOPEZ</t>
  </si>
  <si>
    <t>LA PLAYA</t>
  </si>
  <si>
    <t>CONCEPCION</t>
  </si>
  <si>
    <t>SAN ONOFRE</t>
  </si>
  <si>
    <t>HERVEO</t>
  </si>
  <si>
    <t>GUACARI</t>
  </si>
  <si>
    <t>CIUDAD BOLIVAR</t>
  </si>
  <si>
    <t>TUBARA</t>
  </si>
  <si>
    <t>MOMPOS</t>
  </si>
  <si>
    <t>CIENEGA</t>
  </si>
  <si>
    <t>SAMANA</t>
  </si>
  <si>
    <t>MORALES</t>
  </si>
  <si>
    <t>SAN ALBERTO</t>
  </si>
  <si>
    <t>NUQUI</t>
  </si>
  <si>
    <t>SAN ANDRES SOTAVENTO</t>
  </si>
  <si>
    <t>CUCUNUBA</t>
  </si>
  <si>
    <t>PALERMO</t>
  </si>
  <si>
    <t>PUERTO LLERAS</t>
  </si>
  <si>
    <t>FUNES</t>
  </si>
  <si>
    <t>LOS PATIOS</t>
  </si>
  <si>
    <t>CONFINES</t>
  </si>
  <si>
    <t>SAN PEDRO</t>
  </si>
  <si>
    <t>HONDA</t>
  </si>
  <si>
    <t>JAMUNDI</t>
  </si>
  <si>
    <t>USIACURI</t>
  </si>
  <si>
    <t>NOROSI</t>
  </si>
  <si>
    <t>COMBITA</t>
  </si>
  <si>
    <t>SAN JOSE</t>
  </si>
  <si>
    <t>PADILLA</t>
  </si>
  <si>
    <t>SAN DIEGO</t>
  </si>
  <si>
    <t>RIO IRO</t>
  </si>
  <si>
    <t>SAN ANTERO</t>
  </si>
  <si>
    <t>EL COLEGIO</t>
  </si>
  <si>
    <t>SAN SEBASTIAN DE BUENAVISTA</t>
  </si>
  <si>
    <t>GUACHUCAL</t>
  </si>
  <si>
    <t>LOURDES</t>
  </si>
  <si>
    <t>CONTRATACION</t>
  </si>
  <si>
    <t>SAN LUIS DE SINCE</t>
  </si>
  <si>
    <t>ICONONZO</t>
  </si>
  <si>
    <t>LA CUMBRE</t>
  </si>
  <si>
    <t>BURITICA</t>
  </si>
  <si>
    <t>COPER</t>
  </si>
  <si>
    <t>SUPIA</t>
  </si>
  <si>
    <t>PAEZ</t>
  </si>
  <si>
    <t>SAN MARTIN</t>
  </si>
  <si>
    <t>RIO QUITO</t>
  </si>
  <si>
    <t>SAN BERNARDO DEL VIENTO</t>
  </si>
  <si>
    <t>PITAL</t>
  </si>
  <si>
    <t>SAN ZENON</t>
  </si>
  <si>
    <t>RESTREPO</t>
  </si>
  <si>
    <t>GUAITARILLA</t>
  </si>
  <si>
    <t>MUTISCUA</t>
  </si>
  <si>
    <t>COROMORO</t>
  </si>
  <si>
    <t>LERIDA</t>
  </si>
  <si>
    <t>CACERES</t>
  </si>
  <si>
    <t>PINILLOS</t>
  </si>
  <si>
    <t>CORRALES</t>
  </si>
  <si>
    <t>VICTORIA</t>
  </si>
  <si>
    <t>PATIA</t>
  </si>
  <si>
    <t>TAMALAMEQUE</t>
  </si>
  <si>
    <t>SAN CARLOS</t>
  </si>
  <si>
    <t>EL ROSAL</t>
  </si>
  <si>
    <t>PITALITO</t>
  </si>
  <si>
    <t>SANTA ANA</t>
  </si>
  <si>
    <t>SAN CARLOS DE GUAROA</t>
  </si>
  <si>
    <t>GUALMATAN</t>
  </si>
  <si>
    <t>OCAÑA</t>
  </si>
  <si>
    <t>CURITI</t>
  </si>
  <si>
    <t>SANTIAGO DE TOLU</t>
  </si>
  <si>
    <t>LIBANO</t>
  </si>
  <si>
    <t>CAICEDO</t>
  </si>
  <si>
    <t>REGIDOR</t>
  </si>
  <si>
    <t>COVARACHIA</t>
  </si>
  <si>
    <t>VILLAMARIA</t>
  </si>
  <si>
    <t>PIAMONTE</t>
  </si>
  <si>
    <t>SAN JOSE DEL PALMAR</t>
  </si>
  <si>
    <t>SAN PELAYO</t>
  </si>
  <si>
    <t>FACATATIVA</t>
  </si>
  <si>
    <t>RIVERA</t>
  </si>
  <si>
    <t>SANTA BARBARA DE PINTO</t>
  </si>
  <si>
    <t>SAN JUAN DE ARAMA</t>
  </si>
  <si>
    <t>ILES</t>
  </si>
  <si>
    <t>PAMPLONA</t>
  </si>
  <si>
    <t>EL CARMEN DE CHUCURI</t>
  </si>
  <si>
    <t>TOLU VIEJO</t>
  </si>
  <si>
    <t>MARIQUITA</t>
  </si>
  <si>
    <t>OBANDO</t>
  </si>
  <si>
    <t>RIO VIEJO</t>
  </si>
  <si>
    <t>CUBARA</t>
  </si>
  <si>
    <t>VITERBO</t>
  </si>
  <si>
    <t>PIENDAMO</t>
  </si>
  <si>
    <t>SIPI</t>
  </si>
  <si>
    <t>TIERRALTA</t>
  </si>
  <si>
    <t>FOMEQUE</t>
  </si>
  <si>
    <t>SALADOBLANCO</t>
  </si>
  <si>
    <t>SITIONUEVO</t>
  </si>
  <si>
    <t>SAN JUANITO</t>
  </si>
  <si>
    <t>IMUES</t>
  </si>
  <si>
    <t>PAMPLONITA</t>
  </si>
  <si>
    <t>EL GUACAMAYO</t>
  </si>
  <si>
    <t>MELGAR</t>
  </si>
  <si>
    <t>PALMIRA</t>
  </si>
  <si>
    <t>CAMPAMENTO</t>
  </si>
  <si>
    <t>SAN CRISTOBAL</t>
  </si>
  <si>
    <t>CUCAITA</t>
  </si>
  <si>
    <t>PUERTO TEJADA</t>
  </si>
  <si>
    <t>TADO</t>
  </si>
  <si>
    <t>VALENCIA</t>
  </si>
  <si>
    <t>FOSCA</t>
  </si>
  <si>
    <t>SAN AGUSTIN</t>
  </si>
  <si>
    <t>TENERIFE</t>
  </si>
  <si>
    <t>IPIALES</t>
  </si>
  <si>
    <t>MURILLO</t>
  </si>
  <si>
    <t>PRADERA</t>
  </si>
  <si>
    <t>CAÑASGORDAS</t>
  </si>
  <si>
    <t>SAN ESTANISLAO</t>
  </si>
  <si>
    <t>CUITIVA</t>
  </si>
  <si>
    <t>PURACE</t>
  </si>
  <si>
    <t>UNGUIA</t>
  </si>
  <si>
    <t>FUNZA</t>
  </si>
  <si>
    <t>SANTA MARIA</t>
  </si>
  <si>
    <t>ZAPAYAN</t>
  </si>
  <si>
    <t>VISTAHERMOSA</t>
  </si>
  <si>
    <t>LA CRUZ</t>
  </si>
  <si>
    <t>RAGONVALIA</t>
  </si>
  <si>
    <t>EL PLAYON</t>
  </si>
  <si>
    <t>NATAGAIMA</t>
  </si>
  <si>
    <t>CARACOLI</t>
  </si>
  <si>
    <t>SAN FERNANDO</t>
  </si>
  <si>
    <t>CHIQUIZA</t>
  </si>
  <si>
    <t>ROSAS</t>
  </si>
  <si>
    <t>UNION PANAMERICANA</t>
  </si>
  <si>
    <t>FUQUENE</t>
  </si>
  <si>
    <t>SUAZA</t>
  </si>
  <si>
    <t>ZONA BANANERA</t>
  </si>
  <si>
    <t>LA FLORIDA</t>
  </si>
  <si>
    <t>SALAZAR</t>
  </si>
  <si>
    <t>ENCINO</t>
  </si>
  <si>
    <t>ORTEGA</t>
  </si>
  <si>
    <t>RIOFRIO</t>
  </si>
  <si>
    <t>CARAMANTA</t>
  </si>
  <si>
    <t>SAN JACINTO</t>
  </si>
  <si>
    <t>CHIVOR</t>
  </si>
  <si>
    <t>SAN SEBASTIAN</t>
  </si>
  <si>
    <t>FUSAGASUGA</t>
  </si>
  <si>
    <t>TARQUI</t>
  </si>
  <si>
    <t>LA LLANADA</t>
  </si>
  <si>
    <t>SAN CALIXTO</t>
  </si>
  <si>
    <t>ENCISO</t>
  </si>
  <si>
    <t>PALOCABILDO</t>
  </si>
  <si>
    <t>ROLDANILLO</t>
  </si>
  <si>
    <t>CAREPA</t>
  </si>
  <si>
    <t>SAN JACINTO DEL CAUCA</t>
  </si>
  <si>
    <t>DUITAMA</t>
  </si>
  <si>
    <t>SANTANDER DE QUILICHAO</t>
  </si>
  <si>
    <t>GACHALA</t>
  </si>
  <si>
    <t>TESALIA</t>
  </si>
  <si>
    <t>LA TOLA</t>
  </si>
  <si>
    <t>SAN CAYETANO</t>
  </si>
  <si>
    <t>FLORIAN</t>
  </si>
  <si>
    <t>PIEDRAS</t>
  </si>
  <si>
    <t>EL CARMEN DE VIBORAL</t>
  </si>
  <si>
    <t>SAN JUAN NEPOMUCENO</t>
  </si>
  <si>
    <t>EL COCUY</t>
  </si>
  <si>
    <t>SANTA ROSA</t>
  </si>
  <si>
    <t>GACHANCIPA</t>
  </si>
  <si>
    <t>TELLO</t>
  </si>
  <si>
    <t>FLORIDABLANCA</t>
  </si>
  <si>
    <t>PLANADAS</t>
  </si>
  <si>
    <t>SEVILLA</t>
  </si>
  <si>
    <t>CAROLINA</t>
  </si>
  <si>
    <t>SAN MARTIN DE LOBA</t>
  </si>
  <si>
    <t>EL ESPINO</t>
  </si>
  <si>
    <t>SILVIA</t>
  </si>
  <si>
    <t>GACHETA</t>
  </si>
  <si>
    <t>TERUEL</t>
  </si>
  <si>
    <t>LEIVA</t>
  </si>
  <si>
    <t>SARDINATA</t>
  </si>
  <si>
    <t>GALAN</t>
  </si>
  <si>
    <t>PRADO</t>
  </si>
  <si>
    <t>TORO</t>
  </si>
  <si>
    <t>CAUCASIA</t>
  </si>
  <si>
    <t>SAN PABLO</t>
  </si>
  <si>
    <t>FIRAVITOBA</t>
  </si>
  <si>
    <t>SOTARA</t>
  </si>
  <si>
    <t>GAMA</t>
  </si>
  <si>
    <t>TIMANA</t>
  </si>
  <si>
    <t>LINARES</t>
  </si>
  <si>
    <t>SILOS</t>
  </si>
  <si>
    <t>GAMBITA</t>
  </si>
  <si>
    <t>PURIFICACION</t>
  </si>
  <si>
    <t>TRUJILLO</t>
  </si>
  <si>
    <t>CHIGORODO</t>
  </si>
  <si>
    <t>SANTA CATALINA</t>
  </si>
  <si>
    <t>FLORESTA</t>
  </si>
  <si>
    <t>SUAREZ</t>
  </si>
  <si>
    <t>GIRARDOT</t>
  </si>
  <si>
    <t>VILLAVIEJA</t>
  </si>
  <si>
    <t>LOS ANDES</t>
  </si>
  <si>
    <t>TEORAMA</t>
  </si>
  <si>
    <t>GIRON</t>
  </si>
  <si>
    <t>RIOBLANCO</t>
  </si>
  <si>
    <t>TULUA</t>
  </si>
  <si>
    <t>CISNEROS</t>
  </si>
  <si>
    <t>GACHANTIVA</t>
  </si>
  <si>
    <t>YAGUARA</t>
  </si>
  <si>
    <t>MAGsI</t>
  </si>
  <si>
    <t>TIBU</t>
  </si>
  <si>
    <t>GUACA</t>
  </si>
  <si>
    <t>RONCESVALLES</t>
  </si>
  <si>
    <t>ULLOA</t>
  </si>
  <si>
    <t>COCORNA</t>
  </si>
  <si>
    <t>SANTA ROSA DEL SUR</t>
  </si>
  <si>
    <t>GAMEZA</t>
  </si>
  <si>
    <t>TIMBIO</t>
  </si>
  <si>
    <t>GUACHETA</t>
  </si>
  <si>
    <t>MALLAMA</t>
  </si>
  <si>
    <t>TOLEDO</t>
  </si>
  <si>
    <t>ROVIRA</t>
  </si>
  <si>
    <t>VERSALLES</t>
  </si>
  <si>
    <t>SIMITI</t>
  </si>
  <si>
    <t>GARAGOA</t>
  </si>
  <si>
    <t>TIMBIQUI</t>
  </si>
  <si>
    <t>GUADUAS</t>
  </si>
  <si>
    <t>MOSQUERA</t>
  </si>
  <si>
    <t>VILLA CARO</t>
  </si>
  <si>
    <t>GUAPOTA</t>
  </si>
  <si>
    <t>SALDAÑA</t>
  </si>
  <si>
    <t>VIJES</t>
  </si>
  <si>
    <t>SOPLAVIENTO</t>
  </si>
  <si>
    <t>GUACAMAYAS</t>
  </si>
  <si>
    <t>TORIBIO</t>
  </si>
  <si>
    <t>GUASCA</t>
  </si>
  <si>
    <t>VILLA DEL ROSARIO</t>
  </si>
  <si>
    <t>GUAVATA</t>
  </si>
  <si>
    <t>SAN ANTONIO</t>
  </si>
  <si>
    <t>YOTOCO</t>
  </si>
  <si>
    <t>COPACABANA</t>
  </si>
  <si>
    <t>TALAIGUA NUEVO</t>
  </si>
  <si>
    <t>GUATEQUE</t>
  </si>
  <si>
    <t>TOTORO</t>
  </si>
  <si>
    <t>GUATAQUI</t>
  </si>
  <si>
    <t>OLAYA HERRERA</t>
  </si>
  <si>
    <t>GsEPSA</t>
  </si>
  <si>
    <t>SAN LUIS</t>
  </si>
  <si>
    <t>YUMBO</t>
  </si>
  <si>
    <t>DABEIBA</t>
  </si>
  <si>
    <t>TIQUISIO</t>
  </si>
  <si>
    <t>GUAYATA</t>
  </si>
  <si>
    <t>VILLA RICA</t>
  </si>
  <si>
    <t>GUATAVITA</t>
  </si>
  <si>
    <t>OSPINA</t>
  </si>
  <si>
    <t>HATO</t>
  </si>
  <si>
    <t>SANTA ISABEL</t>
  </si>
  <si>
    <t>ZARZAL</t>
  </si>
  <si>
    <t>DON MATIAS</t>
  </si>
  <si>
    <t>TURBACO</t>
  </si>
  <si>
    <t>GsICAN</t>
  </si>
  <si>
    <t>GUAYABAL DE SIQUIMA</t>
  </si>
  <si>
    <t>FRANCISCO PIZARRO</t>
  </si>
  <si>
    <t>JESUS MARIA</t>
  </si>
  <si>
    <t>EBEJICO</t>
  </si>
  <si>
    <t>TURBANA</t>
  </si>
  <si>
    <t>IZA</t>
  </si>
  <si>
    <t>GUAYABETAL</t>
  </si>
  <si>
    <t>POLICARPA</t>
  </si>
  <si>
    <t>JORDAN</t>
  </si>
  <si>
    <t>VALLE DE SAN JUAN</t>
  </si>
  <si>
    <t>EL BAGRE</t>
  </si>
  <si>
    <t>JENESANO</t>
  </si>
  <si>
    <t>GUTIERREZ</t>
  </si>
  <si>
    <t>POTOSI</t>
  </si>
  <si>
    <t>LA BELLEZA</t>
  </si>
  <si>
    <t>VENADILLO</t>
  </si>
  <si>
    <t>ENTRERRIOS</t>
  </si>
  <si>
    <t>ZAMBRANO</t>
  </si>
  <si>
    <t>JERICO</t>
  </si>
  <si>
    <t>JERUSALEN</t>
  </si>
  <si>
    <t>LANDAZURI</t>
  </si>
  <si>
    <t>VILLAHERMOSA</t>
  </si>
  <si>
    <t>ENVIGADO</t>
  </si>
  <si>
    <t>LABRANZAGRANDE</t>
  </si>
  <si>
    <t>JUNIN</t>
  </si>
  <si>
    <t>PUERRES</t>
  </si>
  <si>
    <t>VILLARRICA</t>
  </si>
  <si>
    <t>FREDONIA</t>
  </si>
  <si>
    <t>LA CAPILLA</t>
  </si>
  <si>
    <t>LA CALERA</t>
  </si>
  <si>
    <t>PUPIALES</t>
  </si>
  <si>
    <t>LEBRIJA</t>
  </si>
  <si>
    <t>FRONTINO</t>
  </si>
  <si>
    <t>LA MESA</t>
  </si>
  <si>
    <t>RICAURTE</t>
  </si>
  <si>
    <t>LOS SANTOS</t>
  </si>
  <si>
    <t>GIRALDO</t>
  </si>
  <si>
    <t>LA UVITA</t>
  </si>
  <si>
    <t>LA PALMA</t>
  </si>
  <si>
    <t>ROBERTO PAYAN</t>
  </si>
  <si>
    <t>MACARAVITA</t>
  </si>
  <si>
    <t>GIRARDOTA</t>
  </si>
  <si>
    <t>VILLA DE LEYVA</t>
  </si>
  <si>
    <t>LA PEÑA</t>
  </si>
  <si>
    <t>SAMANIEGO</t>
  </si>
  <si>
    <t>MALAGA</t>
  </si>
  <si>
    <t>GOMEZ PLATA</t>
  </si>
  <si>
    <t>MACANAL</t>
  </si>
  <si>
    <t>SANDONA</t>
  </si>
  <si>
    <t>MATANZA</t>
  </si>
  <si>
    <t>MARIPI</t>
  </si>
  <si>
    <t>LENGUAZAQUE</t>
  </si>
  <si>
    <t>SAN BERNARDO</t>
  </si>
  <si>
    <t>MOGOTES</t>
  </si>
  <si>
    <t>MACHETA</t>
  </si>
  <si>
    <t>SAN LORENZO</t>
  </si>
  <si>
    <t>MOLAGAVITA</t>
  </si>
  <si>
    <t>GUARNE</t>
  </si>
  <si>
    <t>MONGUA</t>
  </si>
  <si>
    <t>MADRID</t>
  </si>
  <si>
    <t>OCAMONTE</t>
  </si>
  <si>
    <t>GUATAPE</t>
  </si>
  <si>
    <t>MONGUI</t>
  </si>
  <si>
    <t>MANTA</t>
  </si>
  <si>
    <t>SAN PEDRO DE CARTAGO</t>
  </si>
  <si>
    <t>OIBA</t>
  </si>
  <si>
    <t>HELICONIA</t>
  </si>
  <si>
    <t>MONIQUIRA</t>
  </si>
  <si>
    <t>MEDINA</t>
  </si>
  <si>
    <t>SANTA BARBARA</t>
  </si>
  <si>
    <t>ONZAGA</t>
  </si>
  <si>
    <t>HISPANIA</t>
  </si>
  <si>
    <t>MOTAVITA</t>
  </si>
  <si>
    <t>SANTACRUZ</t>
  </si>
  <si>
    <t>PALMAR</t>
  </si>
  <si>
    <t>ITAGUI</t>
  </si>
  <si>
    <t>MUZO</t>
  </si>
  <si>
    <t>SAPUYES</t>
  </si>
  <si>
    <t>PALMAS DEL SOCORRO</t>
  </si>
  <si>
    <t>ITUANGO</t>
  </si>
  <si>
    <t>NOBSA</t>
  </si>
  <si>
    <t>NEMOCON</t>
  </si>
  <si>
    <t>TAMINANGO</t>
  </si>
  <si>
    <t>PARAMO</t>
  </si>
  <si>
    <t>JARDIN</t>
  </si>
  <si>
    <t>NUEVO COLON</t>
  </si>
  <si>
    <t>NILO</t>
  </si>
  <si>
    <t>TANGUA</t>
  </si>
  <si>
    <t>PIEDECUESTA</t>
  </si>
  <si>
    <t>OICATA</t>
  </si>
  <si>
    <t>NIMAIMA</t>
  </si>
  <si>
    <t>SAN ANDRES DE TUMACO</t>
  </si>
  <si>
    <t>PINCHOTE</t>
  </si>
  <si>
    <t>LA CEJA</t>
  </si>
  <si>
    <t>OTANCHE</t>
  </si>
  <si>
    <t>NOCAIMA</t>
  </si>
  <si>
    <t>TUQUERRES</t>
  </si>
  <si>
    <t>PUENTE NACIONAL</t>
  </si>
  <si>
    <t>LA ESTRELLA</t>
  </si>
  <si>
    <t>PACHAVITA</t>
  </si>
  <si>
    <t>VENECIA</t>
  </si>
  <si>
    <t>YACUANQUER</t>
  </si>
  <si>
    <t>PUERTO PARRA</t>
  </si>
  <si>
    <t>LA PINTADA</t>
  </si>
  <si>
    <t>PACHO</t>
  </si>
  <si>
    <t>PUERTO WILCHES</t>
  </si>
  <si>
    <t>PAIPA</t>
  </si>
  <si>
    <t>PAIME</t>
  </si>
  <si>
    <t>RIONEGRO</t>
  </si>
  <si>
    <t>LIBORINA</t>
  </si>
  <si>
    <t>PAJARITO</t>
  </si>
  <si>
    <t>PANDI</t>
  </si>
  <si>
    <t>SABANA DE TORRES</t>
  </si>
  <si>
    <t>MACEO</t>
  </si>
  <si>
    <t>PANQUEBA</t>
  </si>
  <si>
    <t>PARATEBUENO</t>
  </si>
  <si>
    <t>MARINILLA</t>
  </si>
  <si>
    <t>PAUNA</t>
  </si>
  <si>
    <t>PASCA</t>
  </si>
  <si>
    <t>SAN BENITO</t>
  </si>
  <si>
    <t>MONTEBELLO</t>
  </si>
  <si>
    <t>PAYA</t>
  </si>
  <si>
    <t>PUERTO SALGAR</t>
  </si>
  <si>
    <t>SAN GIL</t>
  </si>
  <si>
    <t>MURINDO</t>
  </si>
  <si>
    <t>PAZ DE RIO</t>
  </si>
  <si>
    <t>PULI</t>
  </si>
  <si>
    <t>SAN JOAQUIN</t>
  </si>
  <si>
    <t>MUTATA</t>
  </si>
  <si>
    <t>PESCA</t>
  </si>
  <si>
    <t>QUEBRADANEGRA</t>
  </si>
  <si>
    <t>SAN JOSE DE MIRANDA</t>
  </si>
  <si>
    <t>PISBA</t>
  </si>
  <si>
    <t>QUETAME</t>
  </si>
  <si>
    <t>NECOCLI</t>
  </si>
  <si>
    <t>PUERTO BOYACA</t>
  </si>
  <si>
    <t>QUIPILE</t>
  </si>
  <si>
    <t>SAN VICENTE DE CHUCURI</t>
  </si>
  <si>
    <t>NECHI</t>
  </si>
  <si>
    <t>QUIPAMA</t>
  </si>
  <si>
    <t>APULO</t>
  </si>
  <si>
    <t>OLAYA</t>
  </si>
  <si>
    <t>RAMIRIQUI</t>
  </si>
  <si>
    <t>SANTA HELENA DEL OPON</t>
  </si>
  <si>
    <t>PEÐOL</t>
  </si>
  <si>
    <t>RAQUIRA</t>
  </si>
  <si>
    <t>SAN ANTONIO DEL TEQUENDAMA</t>
  </si>
  <si>
    <t>SIMACOTA</t>
  </si>
  <si>
    <t>PEQUE</t>
  </si>
  <si>
    <t>RONDON</t>
  </si>
  <si>
    <t>SOCORRO</t>
  </si>
  <si>
    <t>PUEBLORRICO</t>
  </si>
  <si>
    <t>SABOYA</t>
  </si>
  <si>
    <t>SUAITA</t>
  </si>
  <si>
    <t>PUERTO BERRIO</t>
  </si>
  <si>
    <t>SACHICA</t>
  </si>
  <si>
    <t>PUERTO NARE</t>
  </si>
  <si>
    <t>SAMACA</t>
  </si>
  <si>
    <t>SAN JUAN DE RIO SECO</t>
  </si>
  <si>
    <t>SURATA</t>
  </si>
  <si>
    <t>PUERTO TRIUNFO</t>
  </si>
  <si>
    <t>SAN EDUARDO</t>
  </si>
  <si>
    <t>SASAIMA</t>
  </si>
  <si>
    <t>TONA</t>
  </si>
  <si>
    <t>REMEDIOS</t>
  </si>
  <si>
    <t>SAN JOSE DE PARE</t>
  </si>
  <si>
    <t>SESQUILE</t>
  </si>
  <si>
    <t>VALLE DE SAN JOSE</t>
  </si>
  <si>
    <t>RETIRO</t>
  </si>
  <si>
    <t>SAN LUIS DE GACENO</t>
  </si>
  <si>
    <t>SIBATE</t>
  </si>
  <si>
    <t>VELEZ</t>
  </si>
  <si>
    <t>SAN MATEO</t>
  </si>
  <si>
    <t>SILVANIA</t>
  </si>
  <si>
    <t>VETAS</t>
  </si>
  <si>
    <t>SAN MIGUEL DE SEMA</t>
  </si>
  <si>
    <t>SIMIJACA</t>
  </si>
  <si>
    <t>SABANETA</t>
  </si>
  <si>
    <t>SAN PABLO DE BORBUR</t>
  </si>
  <si>
    <t>SOACHA</t>
  </si>
  <si>
    <t>ZAPATOCA</t>
  </si>
  <si>
    <t>SALGAR</t>
  </si>
  <si>
    <t>SANTANA</t>
  </si>
  <si>
    <t>SOPO</t>
  </si>
  <si>
    <t>SAN ANDRES DE CUERQUIA</t>
  </si>
  <si>
    <t>SUBACHOQUE</t>
  </si>
  <si>
    <t>SANTA ROSA DE VITERBO</t>
  </si>
  <si>
    <t>SUESCA</t>
  </si>
  <si>
    <t>SANTA SOFIA</t>
  </si>
  <si>
    <t>SUPATA</t>
  </si>
  <si>
    <t>SAN JERONIMO</t>
  </si>
  <si>
    <t>SATIVANORTE</t>
  </si>
  <si>
    <t>SUSA</t>
  </si>
  <si>
    <t>SAN JOSE DE LA MONTAÑA</t>
  </si>
  <si>
    <t>SATIVASUR</t>
  </si>
  <si>
    <t>SUTATAUSA</t>
  </si>
  <si>
    <t>SAN JUAN DE URABA</t>
  </si>
  <si>
    <t>SIACHOQUE</t>
  </si>
  <si>
    <t>TABIO</t>
  </si>
  <si>
    <t>SOATA</t>
  </si>
  <si>
    <t>TAUSA</t>
  </si>
  <si>
    <t>SOCOTA</t>
  </si>
  <si>
    <t>TENA</t>
  </si>
  <si>
    <t>SAN PEDRO DE URABA</t>
  </si>
  <si>
    <t>SOCHA</t>
  </si>
  <si>
    <t>TENJO</t>
  </si>
  <si>
    <t>SAN RAFAEL</t>
  </si>
  <si>
    <t>SOGAMOSO</t>
  </si>
  <si>
    <t>TIBACUY</t>
  </si>
  <si>
    <t>SAN ROQUE</t>
  </si>
  <si>
    <t>SOMONDOCO</t>
  </si>
  <si>
    <t>TIBIRITA</t>
  </si>
  <si>
    <t>SAN VICENTE</t>
  </si>
  <si>
    <t>SORA</t>
  </si>
  <si>
    <t>TOCAIMA</t>
  </si>
  <si>
    <t>SOTAQUIRA</t>
  </si>
  <si>
    <t>TOCANCIPA</t>
  </si>
  <si>
    <t>SANTA ROSA DE OSOS</t>
  </si>
  <si>
    <t>SORACA</t>
  </si>
  <si>
    <t>TOPAIPI</t>
  </si>
  <si>
    <t>SANTO DOMINGO</t>
  </si>
  <si>
    <t>SUSACON</t>
  </si>
  <si>
    <t>UBALA</t>
  </si>
  <si>
    <t>EL SANTUARIO</t>
  </si>
  <si>
    <t>SUTAMARCHAN</t>
  </si>
  <si>
    <t>UBAQUE</t>
  </si>
  <si>
    <t>SEGOVIA</t>
  </si>
  <si>
    <t>SUTATENZA</t>
  </si>
  <si>
    <t>VILLA DE SAN DIEGO DE UBATE</t>
  </si>
  <si>
    <t>SONSON</t>
  </si>
  <si>
    <t>TASCO</t>
  </si>
  <si>
    <t>UNE</t>
  </si>
  <si>
    <t>SOPETRAN</t>
  </si>
  <si>
    <t>TENZA</t>
  </si>
  <si>
    <t>UTICA</t>
  </si>
  <si>
    <t>TAMESIS</t>
  </si>
  <si>
    <t>TIBANA</t>
  </si>
  <si>
    <t>VERGARA</t>
  </si>
  <si>
    <t>TARAZA</t>
  </si>
  <si>
    <t>TIBASOSA</t>
  </si>
  <si>
    <t>VIANI</t>
  </si>
  <si>
    <t>TARSO</t>
  </si>
  <si>
    <t>TINJACA</t>
  </si>
  <si>
    <t>VILLAGOMEZ</t>
  </si>
  <si>
    <t>TITIRIBI</t>
  </si>
  <si>
    <t>TIPACOQUE</t>
  </si>
  <si>
    <t>VILLAPINZON</t>
  </si>
  <si>
    <t>TOCA</t>
  </si>
  <si>
    <t>VILLETA</t>
  </si>
  <si>
    <t>TURBO</t>
  </si>
  <si>
    <t>TOGsI</t>
  </si>
  <si>
    <t>VIOTA</t>
  </si>
  <si>
    <t>URAMITA</t>
  </si>
  <si>
    <t>TOPAGA</t>
  </si>
  <si>
    <t>YACOPI</t>
  </si>
  <si>
    <t>URRAO</t>
  </si>
  <si>
    <t>TOTA</t>
  </si>
  <si>
    <t>ZIPACON</t>
  </si>
  <si>
    <t>VALDIVIA</t>
  </si>
  <si>
    <t>TUNUNGUA</t>
  </si>
  <si>
    <t>ZIPAQUIRA</t>
  </si>
  <si>
    <t>TURMEQUE</t>
  </si>
  <si>
    <t>VEGACHI</t>
  </si>
  <si>
    <t>TUTA</t>
  </si>
  <si>
    <t>TUTAZA</t>
  </si>
  <si>
    <t>VIGIA DEL FUERTE</t>
  </si>
  <si>
    <t>UMBITA</t>
  </si>
  <si>
    <t>YALI</t>
  </si>
  <si>
    <t>VENTAQUEMADA</t>
  </si>
  <si>
    <t>YARUMAL</t>
  </si>
  <si>
    <t>VIRACACHA</t>
  </si>
  <si>
    <t>YOLOMBO</t>
  </si>
  <si>
    <t>ZETAQUIRA</t>
  </si>
  <si>
    <t>YONDO</t>
  </si>
  <si>
    <t>ZARAGOZA</t>
  </si>
  <si>
    <t>COMPONENTE / SERVICIO</t>
  </si>
  <si>
    <t>INFRAESTRUCTURA_ACUEDUCTO</t>
  </si>
  <si>
    <t>INFRAESTRUCTURA_ALCANTARILLADO</t>
  </si>
  <si>
    <t>INFRAESTRUCTURA_ACU_Y_ALC</t>
  </si>
  <si>
    <t>INFRAESTRUCTURA_ASEO</t>
  </si>
  <si>
    <t>GESTION_DEL_RIESGO</t>
  </si>
  <si>
    <t>ESQUEMAS_DIFERENCIALES</t>
  </si>
  <si>
    <t>ESTADO ACTUAL</t>
  </si>
  <si>
    <t>CAPTACIÓN Y ADUCCIÓN</t>
  </si>
  <si>
    <t>PARTICIPACIÓN CIUDADANA</t>
  </si>
  <si>
    <t>PLAN AMBIENTAL</t>
  </si>
  <si>
    <t>PROVISION</t>
  </si>
  <si>
    <t>Amazonas</t>
  </si>
  <si>
    <t>PRE FACTIBLE - FACTIBLE</t>
  </si>
  <si>
    <t>TRATAMIENTO POTABLE</t>
  </si>
  <si>
    <t>ELEVACIÓN Y BOMBEO</t>
  </si>
  <si>
    <t>COMUNICACIÓN</t>
  </si>
  <si>
    <t>PSMV</t>
  </si>
  <si>
    <t>PILAS PUBLICAS</t>
  </si>
  <si>
    <t>Antioquia</t>
  </si>
  <si>
    <t>PRE INVERSIÓN</t>
  </si>
  <si>
    <t>CONDUCCIÓN Y DISTRIBUCIÓN</t>
  </si>
  <si>
    <t>TRATAMIENTO RESIDUALES</t>
  </si>
  <si>
    <t>CAPACITACIÓN</t>
  </si>
  <si>
    <t>UNIDADES SANITARIAS</t>
  </si>
  <si>
    <t>Arauca</t>
  </si>
  <si>
    <t>EN ESTRUCTURACIÓN</t>
  </si>
  <si>
    <t>TODOS</t>
  </si>
  <si>
    <t>POZOS SEPTICOS</t>
  </si>
  <si>
    <t>Atlántico</t>
  </si>
  <si>
    <t>EN EVALUACIÓN - MVCT</t>
  </si>
  <si>
    <t>TODAS</t>
  </si>
  <si>
    <t>ABASTO</t>
  </si>
  <si>
    <t>Bolívar</t>
  </si>
  <si>
    <t>NO PRIORIZADO</t>
  </si>
  <si>
    <t>EN EVALUACIÓN - DEPTO</t>
  </si>
  <si>
    <t>Boyacá</t>
  </si>
  <si>
    <t>RETIRADO</t>
  </si>
  <si>
    <t>PRE CONTRACTUAL</t>
  </si>
  <si>
    <t>Caldas</t>
  </si>
  <si>
    <t>CONTRATACIÓN</t>
  </si>
  <si>
    <t>Caquetá</t>
  </si>
  <si>
    <t>ADJUDICADO</t>
  </si>
  <si>
    <t>Casanare</t>
  </si>
  <si>
    <t>Cauca</t>
  </si>
  <si>
    <t>Cesar</t>
  </si>
  <si>
    <t>Chocó</t>
  </si>
  <si>
    <t>LIQUIDADO</t>
  </si>
  <si>
    <t>Córdoba</t>
  </si>
  <si>
    <t>CANCELADO / DESCARTADO / ANULADO</t>
  </si>
  <si>
    <t>Cundinamarca</t>
  </si>
  <si>
    <t>Guainía</t>
  </si>
  <si>
    <t>Guaviare</t>
  </si>
  <si>
    <t>Huila</t>
  </si>
  <si>
    <t>La Guajira</t>
  </si>
  <si>
    <t>Magdalena</t>
  </si>
  <si>
    <t>Meta</t>
  </si>
  <si>
    <t>Nariño</t>
  </si>
  <si>
    <t>Norte de Santander</t>
  </si>
  <si>
    <t>Putumayo</t>
  </si>
  <si>
    <t>Quindío</t>
  </si>
  <si>
    <t>Risaralda</t>
  </si>
  <si>
    <t>San Andrés</t>
  </si>
  <si>
    <t>Santander</t>
  </si>
  <si>
    <t>Sucre</t>
  </si>
  <si>
    <t>Tolima</t>
  </si>
  <si>
    <t>Valle del Cauca</t>
  </si>
  <si>
    <t>Vaupés</t>
  </si>
  <si>
    <t>Vichada</t>
  </si>
  <si>
    <t>Plan Estratégico de Inversiones PEI (2024-2027)</t>
  </si>
  <si>
    <t>Logos: Departamento, Gestor.</t>
  </si>
  <si>
    <t>Comité Directivo de Aprobación Inicial del PEI Capítulo 2025.</t>
  </si>
  <si>
    <t>Comité Directivo de Modificación más reciente del PEI Capítulo 2024.</t>
  </si>
  <si>
    <t>Comité Directivo de Modificación más reciente del PEI Capítulo 2025.</t>
  </si>
  <si>
    <t>Número de modificaciones al PEI Capítulo 2024</t>
  </si>
  <si>
    <t>Número de modificaciones al PEI Capítulo 2025.</t>
  </si>
  <si>
    <t>Comité Directivo de Aprobación Inicial del PEI Capítulo 2026.</t>
  </si>
  <si>
    <t>Comité Directivo de Aprobación Inicial del PEI Capítulo 2027.</t>
  </si>
  <si>
    <t>Comité Directivo de Modificación más reciente del PEI Capítulo 2026.</t>
  </si>
  <si>
    <t>Comité Directivo de Modificación más reciente del PEI Capítulo 2027.</t>
  </si>
  <si>
    <t>Número de modificaciones al PEI Capítulo 2026.</t>
  </si>
  <si>
    <t>Número de modificaciones al PEI Capítulo 2027.</t>
  </si>
  <si>
    <t>Información Básica del Departamento</t>
  </si>
  <si>
    <t>Departamento</t>
  </si>
  <si>
    <t>1.7</t>
  </si>
  <si>
    <t>1.8</t>
  </si>
  <si>
    <t>No. Municipios Vinculados al PDA</t>
  </si>
  <si>
    <t>1.9</t>
  </si>
  <si>
    <t>No. Total de Personas Prestadoras en Departamento en Zona Urbana</t>
  </si>
  <si>
    <t>1.10</t>
  </si>
  <si>
    <t>No. Planes de Acción Municipal Concertados</t>
  </si>
  <si>
    <t>No. Total de Personas Prestadoras en Departamento en Zona Rural</t>
  </si>
  <si>
    <t>1.11</t>
  </si>
  <si>
    <t xml:space="preserve">No. Total de Personas Prestadoras en Departamento </t>
  </si>
  <si>
    <t>1.12</t>
  </si>
  <si>
    <t>1.13</t>
  </si>
  <si>
    <t>Relación de Responsables por Componentes</t>
  </si>
  <si>
    <t>Componente Gestor</t>
  </si>
  <si>
    <t>Nombre</t>
  </si>
  <si>
    <t>Cargo</t>
  </si>
  <si>
    <t>Área Gestor</t>
  </si>
  <si>
    <t>Teléfono de Contacto</t>
  </si>
  <si>
    <t>Aseguramiento de la Prestación</t>
  </si>
  <si>
    <t>Gestión Social</t>
  </si>
  <si>
    <t>Planeación</t>
  </si>
  <si>
    <t>Jurídica</t>
  </si>
  <si>
    <t>Administrativa</t>
  </si>
  <si>
    <t>Financiera</t>
  </si>
  <si>
    <t>Instrumentos de Planeación PDA</t>
  </si>
  <si>
    <t>Instrumento</t>
  </si>
  <si>
    <t>Estado</t>
  </si>
  <si>
    <t>Plan Estratégico de Inversiones PEI Capítulo 2024</t>
  </si>
  <si>
    <t>N/A</t>
  </si>
  <si>
    <t>Plan Estratégico de Inversiones PEI Capítulo 2025</t>
  </si>
  <si>
    <t>Plan Estratégico de Inversiones PEI Capítulo 2026</t>
  </si>
  <si>
    <t>Plan Estratégico de Inversiones PEI Capítulo 2027</t>
  </si>
  <si>
    <t>Plan de Aseguramiento Capítulo 2024</t>
  </si>
  <si>
    <t>Plan de Aseguramiento Capítulo 2025</t>
  </si>
  <si>
    <t>Plan de Aseguramiento Capítulo 2026</t>
  </si>
  <si>
    <t>Plan de Aseguramiento Capítulo 2027</t>
  </si>
  <si>
    <t>Plan de Gestión Social Capítulo 2024</t>
  </si>
  <si>
    <t>Plan de Gestión Social Capítulo 2025</t>
  </si>
  <si>
    <t>Plan de Gestión Social Capítulo 2026</t>
  </si>
  <si>
    <t>Plan de Gestión Social Capítulo 2027</t>
  </si>
  <si>
    <t>Plan Ambiental Capítulo 2024</t>
  </si>
  <si>
    <t>Plan Ambiental Capítulo 2025</t>
  </si>
  <si>
    <t>Plan Ambiental Capítulo 2026</t>
  </si>
  <si>
    <t>Plan Ambiental Capítulo 2027</t>
  </si>
  <si>
    <t>Plan de Gestión del Riesgo Sectorial Capítulo 2024</t>
  </si>
  <si>
    <t>Plan de Gestión del Riesgo Sectorial Capítulo 2025</t>
  </si>
  <si>
    <t>Plan de Gestión del Riesgo Sectorial Capítulo 2026</t>
  </si>
  <si>
    <t>Plan de Gestión del Riesgo Sectorial Capítulo 2027</t>
  </si>
  <si>
    <t>Visto Bueno Jefe de Planeación del Gestor</t>
  </si>
  <si>
    <t>Visto Bueno Gerente / Secretario / Secretaria del Gestor</t>
  </si>
  <si>
    <t>Línea Base de Indicadores Sectoriales - Consolidado Departamento Urbano</t>
  </si>
  <si>
    <t>Indicadores Urbanos</t>
  </si>
  <si>
    <t>Unidad de medida</t>
  </si>
  <si>
    <t>Valor Promedio Departamento</t>
  </si>
  <si>
    <t>%</t>
  </si>
  <si>
    <t>horas al día</t>
  </si>
  <si>
    <t>IRCA</t>
  </si>
  <si>
    <t>SI / NO</t>
  </si>
  <si>
    <t>Indicadores Rurales</t>
  </si>
  <si>
    <t>Cobertura de Acueducto Rural</t>
  </si>
  <si>
    <t>Cobertura de Alcantarillado Rural</t>
  </si>
  <si>
    <t>Cobertura de Aseo Rural</t>
  </si>
  <si>
    <t>Línea Base de Indicadores Sectoriales Urbanos</t>
  </si>
  <si>
    <t>POBLACIÓN URBANA</t>
  </si>
  <si>
    <t>Línea Base de Indicadores Sectoriales Rural</t>
  </si>
  <si>
    <t>POBLACIÓN RURAL</t>
  </si>
  <si>
    <t>Recursos de Orden Municipal, Departamental, Nacional y Otros</t>
  </si>
  <si>
    <t>Fuente</t>
  </si>
  <si>
    <t>Orden</t>
  </si>
  <si>
    <t>Planeación 2024 ($)</t>
  </si>
  <si>
    <t>Planeación 2025 ($)</t>
  </si>
  <si>
    <t>Planeación 2026 ($)</t>
  </si>
  <si>
    <t>Planeación 2027 ($)</t>
  </si>
  <si>
    <t>Planeación
TOTAL 2024-2027 ($)</t>
  </si>
  <si>
    <t>Ejecución 2024 ($)
 31 Diciembre 2024</t>
  </si>
  <si>
    <t>Ejecución 2025 ($)
 31 Diciembre 2025</t>
  </si>
  <si>
    <t>Ejecución 2026 ($)
 31 Diciembre 2026</t>
  </si>
  <si>
    <t>Ejecución 2027 ($)
 31 Diciembre 2027</t>
  </si>
  <si>
    <t>Ejecución
TOTAL 2024-2027 ($)</t>
  </si>
  <si>
    <t>Total</t>
  </si>
  <si>
    <t>Seguimiento PEI Capítulo 2024</t>
  </si>
  <si>
    <t>Fuente Capítulo 2024</t>
  </si>
  <si>
    <t>Ejecución 2024 ($)
 31 Octubre 2024 Acumulado</t>
  </si>
  <si>
    <t>Ejecución 2024 ($)
 31 Diciembre 2024
Acumulado</t>
  </si>
  <si>
    <t xml:space="preserve">Observaciones: 
- 
- 
- </t>
  </si>
  <si>
    <t>Seguimiento PEI Capítulo 2025</t>
  </si>
  <si>
    <t>Fuentes Capítulo 2025</t>
  </si>
  <si>
    <t>Ejecución 2025 ($) 
28 Febrero 2025</t>
  </si>
  <si>
    <t>Ejecución 2025 ($) 
30 Abril 2025 Acumulado</t>
  </si>
  <si>
    <t>Ejecución 2025 ($) 
30 Junio 2025</t>
  </si>
  <si>
    <t>Ejecución 2025 ($)
 31 Agosto 2025</t>
  </si>
  <si>
    <t>Ejecución 2025 ($)
 31 Octubre 2025</t>
  </si>
  <si>
    <t>Ejecución 2025 ($)
31 Diciembre 2025</t>
  </si>
  <si>
    <t>Seguimiento PEI Capítulo 2026</t>
  </si>
  <si>
    <t>Fuente Capítulo 2026</t>
  </si>
  <si>
    <t>Ejecución 2026 ($) 
28 Febrero 2026</t>
  </si>
  <si>
    <t>Ejecución 2026 ($) 
30 Abril 2026</t>
  </si>
  <si>
    <t>Ejecución 2026 ($) 
30 Junio 2026</t>
  </si>
  <si>
    <t>Ejecución 2026 ($)
 31 Agosto 2026</t>
  </si>
  <si>
    <t>Ejecución 2026 ($)
 31 Octubre 2026</t>
  </si>
  <si>
    <t>Ejecución 2026 ($)
31 Diciembre 2026</t>
  </si>
  <si>
    <t>Seguimiento PEI Capítulo 2027</t>
  </si>
  <si>
    <t>Fuente Capítulo 2027</t>
  </si>
  <si>
    <t>Ejecución 2027 ($) 
28 Febrero 2027</t>
  </si>
  <si>
    <t>Ejecución 2027 ($) 
30 Abril 2027</t>
  </si>
  <si>
    <t>Ejecución 2027 ($) 
30 Junio 2027</t>
  </si>
  <si>
    <t>Ejecución 2027 ($)
 31 Agosto 2027</t>
  </si>
  <si>
    <t>Ejecución 2027 ($)
 31 Octubre 2027</t>
  </si>
  <si>
    <t>Ejecución 2027 ($)
31 Diciembre 2027</t>
  </si>
  <si>
    <t>Cierre Financiero 2024</t>
  </si>
  <si>
    <t>Municipios</t>
  </si>
  <si>
    <t>Nación</t>
  </si>
  <si>
    <t>Valor Ejecutado Financiero 
(Expedición de Documento de Compromiso)</t>
  </si>
  <si>
    <t>Soporte Documento Compromiso</t>
  </si>
  <si>
    <t>Valor Ejecutado  
(Pagos Realizados)
Vigencia 2024</t>
  </si>
  <si>
    <t>Componente</t>
  </si>
  <si>
    <t>Subcomponente</t>
  </si>
  <si>
    <t>Valor Comprometido</t>
  </si>
  <si>
    <t>Inversión en Infraestructura</t>
  </si>
  <si>
    <t>Total Inversión en Infraestructura</t>
  </si>
  <si>
    <t>Infraestructura en AAA</t>
  </si>
  <si>
    <t>Bolsa Recursos Infraestructura AAA</t>
  </si>
  <si>
    <t>Inversión No. 1</t>
  </si>
  <si>
    <t>Inversión No. 2</t>
  </si>
  <si>
    <t>Inversión No. 3</t>
  </si>
  <si>
    <t>Inversión No. 4</t>
  </si>
  <si>
    <t>Reformulaciones</t>
  </si>
  <si>
    <t>Bolsa Recursos Reformulaciones</t>
  </si>
  <si>
    <t>Reformulación No. 1</t>
  </si>
  <si>
    <t>Reformulación No. 2</t>
  </si>
  <si>
    <t>Reformulación No. 3</t>
  </si>
  <si>
    <t>Preinversiones</t>
  </si>
  <si>
    <t>Preinversión No. 1</t>
  </si>
  <si>
    <t>Preinversión No. 2</t>
  </si>
  <si>
    <t>Preinversión No. 3</t>
  </si>
  <si>
    <t>Preinversión No. 4</t>
  </si>
  <si>
    <t>Mecanismo Departamental</t>
  </si>
  <si>
    <t>Gestión Predial</t>
  </si>
  <si>
    <t>Subcomponete xxxx</t>
  </si>
  <si>
    <t>Total Aseguramiento</t>
  </si>
  <si>
    <t>Plan de Aseguramiento de la Prestación</t>
  </si>
  <si>
    <t>Fase 1: Diagnostico y Prefactibilidad.</t>
  </si>
  <si>
    <t>Fase 2: Definición estrategia Aseguramiento.</t>
  </si>
  <si>
    <t>Fase 3: Puesta en Marcha estrategia Fase 2.</t>
  </si>
  <si>
    <t>Ambiental</t>
  </si>
  <si>
    <t>Total Ambiental</t>
  </si>
  <si>
    <t>Plan Ambiental</t>
  </si>
  <si>
    <t>Planeación Ambiental Territorial.</t>
  </si>
  <si>
    <t>Planeación Ambiental Sectorial.</t>
  </si>
  <si>
    <t>Conservación.</t>
  </si>
  <si>
    <t>Saneamiento Básico</t>
  </si>
  <si>
    <t>Subcomponente 2</t>
  </si>
  <si>
    <t>Gestión del Riesgo Sectorial</t>
  </si>
  <si>
    <t>Total Gestión del Riesgo</t>
  </si>
  <si>
    <t>Plan Gestión del Riesgo</t>
  </si>
  <si>
    <t>Conocimiento del Riesgo</t>
  </si>
  <si>
    <t>Reducción del Riesgo Sectorial</t>
  </si>
  <si>
    <t>Manejo del Desastre</t>
  </si>
  <si>
    <t>Total Gestión Social</t>
  </si>
  <si>
    <t>Plan de Gestión Social</t>
  </si>
  <si>
    <t>Participación Ciudadana</t>
  </si>
  <si>
    <t>Comunicación</t>
  </si>
  <si>
    <t>Capacitación</t>
  </si>
  <si>
    <t>Componentes Transversales
(Si aplica)</t>
  </si>
  <si>
    <t>Total Transversal</t>
  </si>
  <si>
    <t>Subcomponente 1</t>
  </si>
  <si>
    <t>TOTAL VALOR COMPROMETIDO</t>
  </si>
  <si>
    <t>Costos Gestor</t>
  </si>
  <si>
    <t>Valor</t>
  </si>
  <si>
    <t>Soportes</t>
  </si>
  <si>
    <t>Cierre Financiero 2025</t>
  </si>
  <si>
    <t>Valor Ejecutado  
(Pagos Realizados)</t>
  </si>
  <si>
    <t>Servicio a la Deuda</t>
  </si>
  <si>
    <t>Certificación Aprobación de Costos Gestor Capitulo 2025 Suscrita por el/la Gobernador/a del Departamento de XXXX
 Fecha DD/MM/AAAA</t>
  </si>
  <si>
    <t>Certificación Cumplimiento de  Costos Gestor Capitulo 2024 Suscrita por el/la Gobernador/a del Departamento XXXX o del Supervisor del Gestor del PDA
 Fecha DD/MM/AAAA</t>
  </si>
  <si>
    <t>Cierre Financiero 2026</t>
  </si>
  <si>
    <t>Cierre Financiero 2027</t>
  </si>
  <si>
    <t>LINEAMIENTOS DE DILIGENCIAMIENTO DE METAS</t>
  </si>
  <si>
    <t>Componente de Inversión en Infraestructura</t>
  </si>
  <si>
    <t>Item</t>
  </si>
  <si>
    <t>Instrucciones</t>
  </si>
  <si>
    <t>% Metas que aplican</t>
  </si>
  <si>
    <t>Ejemplo</t>
  </si>
  <si>
    <t>1.1</t>
  </si>
  <si>
    <t xml:space="preserve">Si para el año de la vigencia no se pretende realizar gestión alguna, o si no se tiene claro el alcance de la meta para el año de la vigencia, se debe seleccionar esta opción. </t>
  </si>
  <si>
    <t>No se diligencia</t>
  </si>
  <si>
    <t>Se trata de una inversión que se va a realizar gestión a partir de 2025, si la registro desde 2024 puedo seleccionar en este primer año esta opción para dar claridad de que la inversión tendrá gestión desde la siguiente vigencia.</t>
  </si>
  <si>
    <t>1.2</t>
  </si>
  <si>
    <t xml:space="preserve">Si la gestión a realizar involucra la consecución y asignación de recursos para proyectos de pre inversión. </t>
  </si>
  <si>
    <t>Se tiene planteada la necesidad pero es necesario realizar estudios y diseños, aún no se cuenta con los recursos para esta consultoría pero la gestión a realizarse se dará en el sentido de conseguir y asignar esos recursos durante el año de la vigencia.</t>
  </si>
  <si>
    <t>1.3</t>
  </si>
  <si>
    <t>Si en la gestión se pretende realizar un avance sobre la formulación del proyecto o inversión a cargo del Gestor PDA (ejecutar una pre inversión).</t>
  </si>
  <si>
    <t>0% al 100%
si es 100% es porque el proyecto se radicará ante un mecanismo de evaluación y viabilización</t>
  </si>
  <si>
    <r>
      <t xml:space="preserve">El Gestor va a ejecutar durante el año de la vigencia una pre inversión o va a adelantar acciones para que se formule el proyecto. </t>
    </r>
    <r>
      <rPr>
        <i/>
        <sz val="12"/>
        <color theme="1"/>
        <rFont val="Arial"/>
        <family val="2"/>
      </rPr>
      <t>Ver relación de porcentajes abajo</t>
    </r>
  </si>
  <si>
    <t>1.4</t>
  </si>
  <si>
    <t>Si en la gestión se pretende realizar un APOYO en el avance sobre la formulación del proyecto o inversión a cargo del Municipio o un tercero (ejecutar una pre inversión).</t>
  </si>
  <si>
    <r>
      <t>El municipio ejecuta una pre inversión y requiere un apoyo técnico o financiero de parte del gestor para su ejecución.</t>
    </r>
    <r>
      <rPr>
        <i/>
        <sz val="12"/>
        <color theme="1"/>
        <rFont val="Arial"/>
        <family val="2"/>
      </rPr>
      <t xml:space="preserve"> Ver relación de porcentajes abajo</t>
    </r>
  </si>
  <si>
    <t>1.5</t>
  </si>
  <si>
    <t>Si la gestión a realizar pretende lograr la obtención de un Concepto Favorable en el mecanismo nacional de viabilización de proyectos de AAA del MVCT</t>
  </si>
  <si>
    <t>El gestor va a adelantar las acciones necesarias para que el proyecto o inversión logren el concepto favorable dentro del mecanismo del MVCT, esto incluye adelantar las mesas de trabajo necesarias, subsanar observaciones, etc.</t>
  </si>
  <si>
    <t>1.6</t>
  </si>
  <si>
    <t>Si la gestión a realizar pretende lograr la obtención de un Concepto Favorable en el mecanismo departamental de viabilización de proyectos de AAA de la Gobernación Departamental</t>
  </si>
  <si>
    <t>El gestor va a adelantar las acciones necesarias para que el proyecto o inversión logren el concepto favorable dentro del mecanismo del departamento, esto incluye adelantar las mesas de trabajo necesarias, subsanar observaciones, etc.</t>
  </si>
  <si>
    <t>Si la gestión a realizar pretende lograr la obtención de la Viabilidad en el mecanismo departamental de viabilización de proyectos de AAA de la Gobernación Departamental</t>
  </si>
  <si>
    <t>El gestor va a adelantar las acciones necesarias para que el proyecto o inversión logren la viabilidad dentro del mecanismo del departamento, esto incluye adelantar las mesas de trabajo necesarias, subsanar observaciones, especialmente lograr el cierre financiero.</t>
  </si>
  <si>
    <t>Si la gestión a realizar pretende lograr la obtención de la Viabilidad en el mecanismo nacional de viabilización de proyectos de AAA del MVCT</t>
  </si>
  <si>
    <t>El gestor va a adelantar las acciones necesarias para que el proyecto o inversión logren el concepto favorable dentro del mecanismo del MVCT, esto incluye adelantar las mesas de trabajo necesarias, subsanar observaciones, especialmente lograr el cierre financiero.</t>
  </si>
  <si>
    <t>Si la gestión a realizar pretende lograr la obtención de la Viabilidad en el mecanismo nacional de viabilización de proyectos de AAA de otras fuentes (OCAD, DPS, etc.)</t>
  </si>
  <si>
    <t>El gestor va a adelantar las acciones necesarias para que el proyecto o inversión logren el concepto favorable dentro del mecanismo de otras fuentes (OCAD, DPS, etc.), esto incluye adelantar las mesas de trabajo necesarias, subsanar observaciones, especialmente lograr el cierre financiero.</t>
  </si>
  <si>
    <t>Si la gestión a realizar pretende lograr el inicio del proceso de contratación de la inversión. Esto es lograr la publicación del proceso en el medio indicado</t>
  </si>
  <si>
    <t>El gestor va a adelantar las acciones necesarias para que la inversión salga a contratación durante el año de la vigencia.</t>
  </si>
  <si>
    <t>Si la gestión a realizar pretende lograr la contratación de la inversión. Esto es lograr que se adjudique la obra e interventoría para que se inicie su ejecución.</t>
  </si>
  <si>
    <t>El gestor va a adelantar las acciones necesarias para que el contrato de la inversión sea adjudicado a un contratista que va a desarrollar la obra y a un interventor de la misma.</t>
  </si>
  <si>
    <t>Si la gestión a realizar involucra el avance en la ejecución o desarrollo de la inversión.</t>
  </si>
  <si>
    <t>0% a 100%</t>
  </si>
  <si>
    <t>La inversión inicia ejecución y se pretende adelantar acciones para que durante el año de la vigencia se logre avanzar en su ejecución.</t>
  </si>
  <si>
    <t>Si la gestión a realizar pretende terminar y finalizar la ejecución o desarrollo de la inversión del PEI en su vigencia actual (2024-2027).</t>
  </si>
  <si>
    <t>Se trata de inversiones que se hayan priorizado en la vigencia actual 2024-2027 y que se vayan a terminar durante esta misma vigencia.</t>
  </si>
  <si>
    <t>1.14</t>
  </si>
  <si>
    <t xml:space="preserve">Si la gestión a realizar pretende terminar y finalizar la ejecución o desarrollo de la inversión que viene desde la vigencia anteior del PEI (2020-2023) </t>
  </si>
  <si>
    <t>Inversiones que vienen desde el proceso de contratación y ejecución desde la vigencia anterior y que se pretende terminar en la vigencia actual 2024-2027</t>
  </si>
  <si>
    <t>1.15</t>
  </si>
  <si>
    <t>Cualquier otro hito o meta que esté asociado al desarrollo del componente de inversión en infraestructura</t>
  </si>
  <si>
    <t>Se deberá definir</t>
  </si>
  <si>
    <t>Metas de gestión en liquidaciones, gestiones intersectoriales, etc.</t>
  </si>
  <si>
    <t>Componentes de Aseguramiento de la Prestación, Ambiental, Gestión del Riesgo Sectorial y Social</t>
  </si>
  <si>
    <t>2.1</t>
  </si>
  <si>
    <t>2.3</t>
  </si>
  <si>
    <t xml:space="preserve">Si la gestión a adelantarse involucra avanzar en la contratación de una actividad o acción asociada al plan por componente (aseguramiento, social, ambiental, riesgo) </t>
  </si>
  <si>
    <t xml:space="preserve">Se proyecta avanzar en la contratación de una actividad específica del Plan por Componente, como el Plan de Aseguramiento donde se va a realizar la gestión necesaria para que una actividad de Fortalecimiento Institucional se contrate en el marco de este plan. </t>
  </si>
  <si>
    <t>2.4</t>
  </si>
  <si>
    <t xml:space="preserve">Si la gestión a adelantarse involucra avanzar en la ejecución una actividad o acción asociada al plan por componente (aseguramiento, social, ambiental, riesgo) </t>
  </si>
  <si>
    <t>0% al 100%</t>
  </si>
  <si>
    <t xml:space="preserve">Se proyecta avanzar en la ejecución de una actividad específica del Plan por Componente, como el Plan de Aseguramiento donde se va a realizar la gestión necesaria para que una actividad de Fortalecimiento Institucional se ejecute en el marco de este plan. </t>
  </si>
  <si>
    <t>2.5</t>
  </si>
  <si>
    <t xml:space="preserve">Si la gestión a adelantarse involucra terminar una actividad o acción asociada al plan por componente (aseguramiento, social, ambiental, riesgo) </t>
  </si>
  <si>
    <t xml:space="preserve">Se proyecta terminar unaactividad específica del Plan por Componente, como el Plan Ambiental donde se va a realizar la gestión necesaria para que una actividad de acompañamiento en la actualización de los PGIRS o PSMV se termine en el marco de este plan. </t>
  </si>
  <si>
    <t>Cuantificación de Avances de Formulación de Proyectos</t>
  </si>
  <si>
    <t>Diligenciar el porcentaje de Meta de acuerdo con el avance (hito o etapa) que se pretende alcanzar en el año de la vigencia</t>
  </si>
  <si>
    <t>Ítem</t>
  </si>
  <si>
    <t>Hito / Etapa</t>
  </si>
  <si>
    <t>Porcentaje Acumulado</t>
  </si>
  <si>
    <t>3.1</t>
  </si>
  <si>
    <t>Diagnóstico Integral</t>
  </si>
  <si>
    <t>3.2</t>
  </si>
  <si>
    <t>Prefactibilidad, análisis de alternativas.</t>
  </si>
  <si>
    <t>3.3</t>
  </si>
  <si>
    <t>Concertación</t>
  </si>
  <si>
    <t>3.4</t>
  </si>
  <si>
    <t>Estudios y Diseños a nivel de detalle constructivo definitivos</t>
  </si>
  <si>
    <t>3.5</t>
  </si>
  <si>
    <t>Análisis y Gestión Predial - Ambiental</t>
  </si>
  <si>
    <t>3.6</t>
  </si>
  <si>
    <t>Estructuración Institucional</t>
  </si>
  <si>
    <t>3.7</t>
  </si>
  <si>
    <t>Desarrollo Comunitario</t>
  </si>
  <si>
    <t>3.8</t>
  </si>
  <si>
    <t>Formulación del proyecto integral</t>
  </si>
  <si>
    <t>3.9</t>
  </si>
  <si>
    <t>Radicación ante el respectivo mecanismo de evaluación de proyecto</t>
  </si>
  <si>
    <t>Relación de Indicadores por Componentes</t>
  </si>
  <si>
    <t>Esta información se debe diligenciar y registrar de acuerdo con lo estipulado en la Tabla 5. Cumplimiento de Metas por Componente, del Anexo 1 de la Resolución DNP 3169 de 2023</t>
  </si>
  <si>
    <t>Código</t>
  </si>
  <si>
    <t>Indicador</t>
  </si>
  <si>
    <t>Descripción</t>
  </si>
  <si>
    <t>AP.1</t>
  </si>
  <si>
    <t>Población beneficiada - Plan de Aseguramiento</t>
  </si>
  <si>
    <t>Número de habitantes en suelo urbano y/o rural, beneficiados con el Plan de Aseguramiento del PDA de acuerdo con lo aprobado en el comité directivo para este componente en el período de evaluación.</t>
  </si>
  <si>
    <t>AP.2</t>
  </si>
  <si>
    <t>Apoyo en obras recibidas a satisfacción</t>
  </si>
  <si>
    <t>Número de obras relacionadas con la prestación de los servicios públicos de acueducto, alcantarillado y aseo que recibieron a poyo por parte del Gestor, para ser recibidas a satisfacción por parte de las entidades territoriales.</t>
  </si>
  <si>
    <t>AP.3</t>
  </si>
  <si>
    <t>Informes de cumplimiento del Plan de Aseguramiento</t>
  </si>
  <si>
    <t>Número de informes requeridos conforme a la normatividad vigente que fueron presentados oportunamente a la Superintendencia de Servicios Públicos Domiciliarios -SSPD- relacionados con el cumplimiento de cada fase del Plan de Aseguramiento, en el período de evaluación.</t>
  </si>
  <si>
    <t>AP.4</t>
  </si>
  <si>
    <t>Apoyo en reporte SUI con riesgo alto en IUS</t>
  </si>
  <si>
    <t>Número de personas prestadoras o asociaciones comunitarias (principalmente con reporte de riesgo alto en el IUS) de los municipios vinculados al PDA, que recibieron apoyo para el reporte de información al SUI.</t>
  </si>
  <si>
    <t>AP.5</t>
  </si>
  <si>
    <t>Asistencia técnica y fortalecimiento comunitario</t>
  </si>
  <si>
    <t>Número de habitantes en suelo rural beneficiados con asistencia técnica y fortalecimiento comunitario por parte del PDA.</t>
  </si>
  <si>
    <t>AP.6</t>
  </si>
  <si>
    <t>Cumplimiento de presupuesto - aseguramiento</t>
  </si>
  <si>
    <t>Porcentaje de ejecución financiera del presupuesto para el componente de aseguramiento.</t>
  </si>
  <si>
    <t>AP.X, (X&gt;6)</t>
  </si>
  <si>
    <t>Indicadores formulados por el Gestor PDA</t>
  </si>
  <si>
    <t>Cualquier tipo de indicador formulado por el Gestor PDA que se pueda relacionar con la gestión realizada en el marco de este Componente</t>
  </si>
  <si>
    <t>GA.1</t>
  </si>
  <si>
    <t>Proyectos Plan Ambiental</t>
  </si>
  <si>
    <t>Número de proyectos ejecutados en el marco del Plan Ambiental aprobado en el comité directivo.</t>
  </si>
  <si>
    <t>GA.2</t>
  </si>
  <si>
    <t>Proyectos de requerimientos ambientales AAA</t>
  </si>
  <si>
    <t>Número de municipios que recibieron apoyo por parte del Gestor PDA para el cumplimiento de los requerimientos mínimos ambientales para la prestación de los servicios de acueducto, alcantarillado y aseo en el marco del plan ambiental, relacionados entre otros con permisos, licencias, estudios, concesiones o autorizaciones.</t>
  </si>
  <si>
    <t>GA.3</t>
  </si>
  <si>
    <t>Estrategias de economía circular</t>
  </si>
  <si>
    <t>Porcentaje de proyectos ejecutados de economía circular en el marco del plan ambiental enfocados al uso de aguas residuales tratadas y al aprovechamiento de residuos sólidos.</t>
  </si>
  <si>
    <t>GA.4</t>
  </si>
  <si>
    <t>Estrategias de agua potable y saneamiento básico</t>
  </si>
  <si>
    <t>Porcentaje de proyectos ejecutados de agua potable y saneamiento básico en el marco del plan ambiental, enfocados a mitigar el impacto ambiental del sector.</t>
  </si>
  <si>
    <t>GA.5</t>
  </si>
  <si>
    <t>Cumplimiento de presupuesto - ambiental</t>
  </si>
  <si>
    <t>Porcentaje de ejecución financiera del presupuesto para el componente ambiental.</t>
  </si>
  <si>
    <t>GA.X, (X&gt;5)</t>
  </si>
  <si>
    <t>Gestión del Riesgo</t>
  </si>
  <si>
    <t>GDR.1</t>
  </si>
  <si>
    <t>Acciones de conocimiento del riesgo</t>
  </si>
  <si>
    <t>Número de municipios en los cuales se implementaron acciones de conocimiento del riesgo en los sistemas de acueducto, alcantarillado y aseo.</t>
  </si>
  <si>
    <t>GDR.2</t>
  </si>
  <si>
    <t>Medidas de reducción de riesgos</t>
  </si>
  <si>
    <t>Número de municipios con implementación de medidas de reducción del riesgo (obras y acciones ejecutadas).</t>
  </si>
  <si>
    <t>GDR.3</t>
  </si>
  <si>
    <t xml:space="preserve">Asistencia técnica y/o apoyo financiero a situaciones de emergencia sectorial </t>
  </si>
  <si>
    <t>Porcentaje de emergencias que recibieron asistencia técnica y/o recursos por parte del Gestor PDA, del total de emergencias sectoriales que requirieron apoyo del Gestor PDA.</t>
  </si>
  <si>
    <t>GDR.4</t>
  </si>
  <si>
    <t>Cumplimiento de presupuesto – riesgo sectorial</t>
  </si>
  <si>
    <t>Porcentaje de ejecución financiera del presupuesto para el componente de riesgo sectorial.</t>
  </si>
  <si>
    <t>GDR.X, (X&gt;4)</t>
  </si>
  <si>
    <t>GS.1</t>
  </si>
  <si>
    <t>Municipios informados en aspectos de APSB</t>
  </si>
  <si>
    <t>Número de municipios vinculados al PDA informados en aspectos relacionados con el sector de agua potable y saneamiento básico.</t>
  </si>
  <si>
    <t>GS.2</t>
  </si>
  <si>
    <t>Participación en municipios sobre proyectos de APSB</t>
  </si>
  <si>
    <t>Número de municipios vinculados al PDA con mecanismos y espacios de participación implementados en el marco de los proyectos de agua potable y saneamiento básico a ejecutar en el municipio.</t>
  </si>
  <si>
    <t>GS.3</t>
  </si>
  <si>
    <t>Fortalecimiento de capacidades en municipios</t>
  </si>
  <si>
    <t>Número de municipios vinculados al PDA con procesos implementados para el fortalecimiento de capacidades y competencias asociadas al buen uso del agua potable y saneamiento básico.</t>
  </si>
  <si>
    <t>GS.4</t>
  </si>
  <si>
    <t>Cumplimiento de presupuesto - social</t>
  </si>
  <si>
    <t>Porcentaje de ejecución financiera del presupuesto para el componente social.</t>
  </si>
  <si>
    <t>GS.X, (X&gt;4)</t>
  </si>
  <si>
    <t>Metas del Plan Estratégico de Inversiones 2024-2027</t>
  </si>
  <si>
    <t>CAPÍTULO 2024</t>
  </si>
  <si>
    <t>CAPÍTULO 2025</t>
  </si>
  <si>
    <t>CAPÍTULO 2026</t>
  </si>
  <si>
    <t>CAPÍTULO 2027</t>
  </si>
  <si>
    <t>Municipio(s)</t>
  </si>
  <si>
    <t>Inversión</t>
  </si>
  <si>
    <t>Ejecutor</t>
  </si>
  <si>
    <t>Población Beneficiada</t>
  </si>
  <si>
    <t>Ubicación</t>
  </si>
  <si>
    <t>Valor Total</t>
  </si>
  <si>
    <t>Mecanismo Evaluación y Viabilización</t>
  </si>
  <si>
    <t>Meta %</t>
  </si>
  <si>
    <t>Ejecución 2024 (%)
 31 Octubre 2024</t>
  </si>
  <si>
    <t>Ejecución 2024 (%)
 31 Diciembre 2024</t>
  </si>
  <si>
    <t>Aseguramiento</t>
  </si>
  <si>
    <t>Componentes Transversales</t>
  </si>
  <si>
    <t>Meta Lograda
31 Diciembre 2024</t>
  </si>
  <si>
    <t>Ejecución 2025 (%) 
28 Febrero 2025</t>
  </si>
  <si>
    <t>Ejecución 2025 (%) 
30 Abril 2025</t>
  </si>
  <si>
    <t>Ejecución 2025 (%) 
30 Junio 2025</t>
  </si>
  <si>
    <t>Ejecución 2025 (%)
 31 Agosto 2025</t>
  </si>
  <si>
    <t>Ejecución 2025 (%)
 31 Octubre 2025</t>
  </si>
  <si>
    <t>Ejecución 2025 (%)
31 Diciembre 2025</t>
  </si>
  <si>
    <t>Meta Lograda
31 Diciembre 2025</t>
  </si>
  <si>
    <t>Ejecución 2025(%)
 31 Diciembre 2025</t>
  </si>
  <si>
    <t>Ejecución 2026 (%) 
28 Febrero 2026</t>
  </si>
  <si>
    <t>Ejecución 2026 (%) 
30 Abril 2026</t>
  </si>
  <si>
    <t>Ejecución 2026 (%) 
30 Junio 2026</t>
  </si>
  <si>
    <t>Ejecución 2026(%)
 31 Agosto 2026</t>
  </si>
  <si>
    <t>Ejecución 2026 (%)
 31 Octubre 2026</t>
  </si>
  <si>
    <t>Ejecución 2026 (%)
31 Diciembre 2026</t>
  </si>
  <si>
    <t>Ejecución 2025 (%)
 31 Diciembre 2025</t>
  </si>
  <si>
    <t>Meta Lograda
31 Diciembre 2026</t>
  </si>
  <si>
    <t>Ejecución 2026 (%)
 31 Diciembre 2026</t>
  </si>
  <si>
    <t>Ejecución 2027 (%) 
28 Febrero 2027</t>
  </si>
  <si>
    <t>Ejecución 2027 (%) 
30 Abril 2027</t>
  </si>
  <si>
    <t>Ejecución 2027 (%) 
30 Junio 2027</t>
  </si>
  <si>
    <t>Ejecución 2027(%)
 31 Agosto 2027</t>
  </si>
  <si>
    <t>Ejecución 2027 (%)
 31 Octubre 2027</t>
  </si>
  <si>
    <t>Ejecución 2027 (%)
31 Diciembre 2027</t>
  </si>
  <si>
    <t>Impacto Indicadores Inversiones PEI 2024-2027</t>
  </si>
  <si>
    <t>Diligencie únicamente para los indicadores que serán impactados con cada inversión.</t>
  </si>
  <si>
    <t>Indicadores Inversiones Terminadas Plan Estratégico de Inversiones 2024-2027</t>
  </si>
  <si>
    <t>Mecanismo Viabilización</t>
  </si>
  <si>
    <t>Fecha Viabilización
(dd/mm/aaaa)</t>
  </si>
  <si>
    <t>Fecha Terminación
(dd/mm/aaaa)</t>
  </si>
  <si>
    <t>Base</t>
  </si>
  <si>
    <t>Proy</t>
  </si>
  <si>
    <t>Indicadores Inversiones Viabilizadas Plan Estratégico de Inversiones 2024-2027</t>
  </si>
  <si>
    <t>Indicadores de Aseguramiento</t>
  </si>
  <si>
    <t>AP.7</t>
  </si>
  <si>
    <t>AP.8</t>
  </si>
  <si>
    <t>AP.9</t>
  </si>
  <si>
    <t>AP.10</t>
  </si>
  <si>
    <t>Indicadores del Componente Ambiental</t>
  </si>
  <si>
    <t>GA.6</t>
  </si>
  <si>
    <t>GA.7</t>
  </si>
  <si>
    <t>GA.8</t>
  </si>
  <si>
    <t>GA.9</t>
  </si>
  <si>
    <t>GA.10</t>
  </si>
  <si>
    <t>Indicadores del Componente Gestión del Riesgo Sectorial</t>
  </si>
  <si>
    <t>GDR.5</t>
  </si>
  <si>
    <t>GDR.6</t>
  </si>
  <si>
    <t>GDR.7</t>
  </si>
  <si>
    <t>GDR.8</t>
  </si>
  <si>
    <t>GDR.9</t>
  </si>
  <si>
    <t>GDR.10</t>
  </si>
  <si>
    <t>GS.5</t>
  </si>
  <si>
    <t>Social</t>
  </si>
  <si>
    <t>O.1</t>
  </si>
  <si>
    <t>O.2</t>
  </si>
  <si>
    <t>O.3</t>
  </si>
  <si>
    <t>O.4</t>
  </si>
  <si>
    <t>O.5</t>
  </si>
  <si>
    <t>O.6</t>
  </si>
  <si>
    <t>O.7</t>
  </si>
  <si>
    <t>O.8</t>
  </si>
  <si>
    <t>O.9</t>
  </si>
  <si>
    <t>O.10</t>
  </si>
  <si>
    <t>Metas Sectoriales - Indicadores Sectoriales Proyectados y Logrados</t>
  </si>
  <si>
    <t>Valor Línea Base Departamento</t>
  </si>
  <si>
    <t>Valor Proyectado Departamento</t>
  </si>
  <si>
    <t>Proyección de Metas en Indicadores Sectoriales Urbanos</t>
  </si>
  <si>
    <r>
      <t xml:space="preserve">No. de Proyectos </t>
    </r>
    <r>
      <rPr>
        <b/>
        <sz val="9"/>
        <color rgb="FFFF0000"/>
        <rFont val="Verdana"/>
        <family val="2"/>
      </rPr>
      <t>Terminados</t>
    </r>
    <r>
      <rPr>
        <b/>
        <sz val="9"/>
        <color theme="0"/>
        <rFont val="Verdana"/>
        <family val="2"/>
      </rPr>
      <t xml:space="preserve"> durante la vigencia 2024-2027</t>
    </r>
  </si>
  <si>
    <t>Valor de Inversiones ($) Terminados durante la vigencia 2024-2027</t>
  </si>
  <si>
    <t>Proyección de Metas en Indicadores Sectoriales Rural</t>
  </si>
  <si>
    <t>No. de Proyectos Terminados durante la vigencia 2024-2027</t>
  </si>
  <si>
    <t>Cronograma 2024</t>
  </si>
  <si>
    <t>Planeación Capítulo 2024</t>
  </si>
  <si>
    <t>Seguimiento Capítulo 2024</t>
  </si>
  <si>
    <t>% Meta</t>
  </si>
  <si>
    <t>Fecha Inicio
dd/mm/aaaa</t>
  </si>
  <si>
    <t>Fecha Fin
dd/mm/aaaa</t>
  </si>
  <si>
    <t>Ajuste Fecha Fin
dd/mm/aaaa</t>
  </si>
  <si>
    <t xml:space="preserve">Estado Inversion
31 Octubre 2024 </t>
  </si>
  <si>
    <t>Estado Inversion
 31 Diciembre 2024</t>
  </si>
  <si>
    <t>Nombre Inversión 1</t>
  </si>
  <si>
    <t>Nombre Inversión 2</t>
  </si>
  <si>
    <t>Nombre Inversión 3</t>
  </si>
  <si>
    <t>Nombre Inversión 4</t>
  </si>
  <si>
    <t>Nombre Inversión 5</t>
  </si>
  <si>
    <t>Nombre Inversión 6</t>
  </si>
  <si>
    <t>Nombre Inversión 7</t>
  </si>
  <si>
    <t>Nombre Inversión 8</t>
  </si>
  <si>
    <t>Inversión Aseguramiento</t>
  </si>
  <si>
    <t>Inversión Ambiental</t>
  </si>
  <si>
    <t xml:space="preserve"> Inversión Gestión del Riesgo</t>
  </si>
  <si>
    <t>Inversión Gestión Social</t>
  </si>
  <si>
    <t>Inversión Trasversal</t>
  </si>
  <si>
    <t>Cronograma 2025</t>
  </si>
  <si>
    <t>Planeación Capítulo 2025</t>
  </si>
  <si>
    <t>Seguimiento Capítulo 2025</t>
  </si>
  <si>
    <t>Estado Inversión
28 Febrero 2025</t>
  </si>
  <si>
    <t>Estado Inversión
30 Abril 2025</t>
  </si>
  <si>
    <t>Estado Inversión
30 Junio 2025</t>
  </si>
  <si>
    <t>Estado Inversión
 31 Agosto 2025</t>
  </si>
  <si>
    <t>Estado Inversión
 31 Octubre 2025</t>
  </si>
  <si>
    <t>Estado Inversión
31 Diciembre 2025</t>
  </si>
  <si>
    <t>Cronograma 2026</t>
  </si>
  <si>
    <t>Planeación Capítulo 2026</t>
  </si>
  <si>
    <t>Seguimiento Capítulo 2026</t>
  </si>
  <si>
    <t>Estado Inversión
28 Febrero 2026</t>
  </si>
  <si>
    <t>Estado Inversión
30 Abril 2026</t>
  </si>
  <si>
    <t>Estado Inversión
30 Junio 2026</t>
  </si>
  <si>
    <t>Estado Inversión
 31 Agosto 2026</t>
  </si>
  <si>
    <t>Estado Inversión
31 Diciembre 2026</t>
  </si>
  <si>
    <t>Planeación Capítulo 2027</t>
  </si>
  <si>
    <t>Seguimiento Capítulo 2027</t>
  </si>
  <si>
    <t>Estado Inversión
28 Febrero 2027</t>
  </si>
  <si>
    <t>Estado Inversión
30 Abril 2027</t>
  </si>
  <si>
    <t>Estado Inversión
30 Junio 2027</t>
  </si>
  <si>
    <t>Estado Inversión
 31 Agosto 2027</t>
  </si>
  <si>
    <t>Estado Inversión
 31 Octubre 2027</t>
  </si>
  <si>
    <t>Estado Inversión
31 Diciembre 2027</t>
  </si>
  <si>
    <t>COD. DANE</t>
  </si>
  <si>
    <t>MUNICIPIO / ANM</t>
  </si>
  <si>
    <t>NOMBRE PROYECTO / PROGRAMA / ACTIVIDAD</t>
  </si>
  <si>
    <t>VALOR TOTAL</t>
  </si>
  <si>
    <t>POBLACIÓN BENEFICIADA</t>
  </si>
  <si>
    <t>FUENTES DE FINANCIACIÓN (Mayúsculas Separadas por comas)</t>
  </si>
  <si>
    <t>OBSERVACIONES (Cualquier detalle que considere relevante sobre el proyecto o actividad)</t>
  </si>
  <si>
    <t>Relación de Información del PEI</t>
  </si>
  <si>
    <t>Hoja del Archivo</t>
  </si>
  <si>
    <t>Descripción de Contenido</t>
  </si>
  <si>
    <t>Información Faltante</t>
  </si>
  <si>
    <t>Observaciones</t>
  </si>
  <si>
    <t>Resumen PEI 2024-2027</t>
  </si>
  <si>
    <t>Número de Inversiones Priorizadas PEI 2024-2027</t>
  </si>
  <si>
    <t>Valor ($) de Inversiones Priorizadas PEI 2024-2027</t>
  </si>
  <si>
    <t>Observaciones Generales y Notas</t>
  </si>
  <si>
    <t>Las partes firmantes declaran la veracidad de la totalidad de lo que está consignado en este documento.</t>
  </si>
  <si>
    <t>Firma Jefe de Planeación del Gestor PDA</t>
  </si>
  <si>
    <t>Vinculaciòn Municipios al PDA y Suscripciòn Planes de Acciòn Municipal</t>
  </si>
  <si>
    <t>Correo Electronico</t>
  </si>
  <si>
    <t>VINCULACIÓN PDA</t>
  </si>
  <si>
    <t>ESTADO SUSCRIPCIÓN PAM</t>
  </si>
  <si>
    <t>Estado de Ejecución (%)
(Expedición de Documento de Compromiso)</t>
  </si>
  <si>
    <t>Estado de Ejecución (%)
(Pagos Realizados)</t>
  </si>
  <si>
    <t>Municipio</t>
  </si>
  <si>
    <t>Estado Vinculación al PDA</t>
  </si>
  <si>
    <t>Fecha Convenio U otrosí Vigente
 (DD/MM/AAA)</t>
  </si>
  <si>
    <t>Estado Suscripción PAM</t>
  </si>
  <si>
    <t xml:space="preserve">Observaciones </t>
  </si>
  <si>
    <t>Fecha Suscripción PAM Vigente</t>
  </si>
  <si>
    <t>Valor ($)</t>
  </si>
  <si>
    <r>
      <t xml:space="preserve">Plan Departamental para el Manejo Empresarial 
de los Servicios de Agua y Saneamiento (PDA </t>
    </r>
    <r>
      <rPr>
        <b/>
        <sz val="18"/>
        <color rgb="FFFF0000"/>
        <rFont val="Verdana"/>
        <family val="2"/>
      </rPr>
      <t>XXX</t>
    </r>
    <r>
      <rPr>
        <b/>
        <sz val="18"/>
        <color theme="1"/>
        <rFont val="Verdana"/>
        <family val="2"/>
      </rPr>
      <t>)</t>
    </r>
  </si>
  <si>
    <t>SUSCRITO</t>
  </si>
  <si>
    <t>NO SUSCRITO</t>
  </si>
  <si>
    <t>Vinculado al PDA sin aporte al FIA</t>
  </si>
  <si>
    <t>Vinculado al PDA con aporte al FIA</t>
  </si>
  <si>
    <t>Vinculado al PDA con aporte a otra Fiducia</t>
  </si>
  <si>
    <t>No Vinculado al PDA</t>
  </si>
  <si>
    <t>Fecha
 (DD/MM/AAA)</t>
  </si>
  <si>
    <t>No. Sesión CD PDA</t>
  </si>
  <si>
    <t>Sesiones de Comités Directivos realizadas durante el Cuatrienio 2024-2027</t>
  </si>
  <si>
    <t>Sesión CD de Aprobación Inicial del PEI Capítulo 2024.</t>
  </si>
  <si>
    <t>Orden del día desarrollado (Resumen)</t>
  </si>
  <si>
    <t>Histórico de Formulación y Modificaciones PEI</t>
  </si>
  <si>
    <t>Sesión No. Xx del (DD/MM/AAAA)</t>
  </si>
  <si>
    <t>xx Modificaciones</t>
  </si>
  <si>
    <t>Sesión CD de Aprobación
(C.D. No. xx - DD/MM/AAAA)</t>
  </si>
  <si>
    <t>No. Municipios que han realizado aportes al FIA Cuatrienio 2024-2027</t>
  </si>
  <si>
    <t>Población Total Departamento</t>
  </si>
  <si>
    <t>No. Total de Suscriptores Rurales y Urbanos en el Departamento</t>
  </si>
  <si>
    <t>No Municipios Vinculados al Consorcio FIA</t>
  </si>
  <si>
    <t>No. Municipios en el Departamento</t>
  </si>
  <si>
    <t>Manual Operativo Vigente y Decreto de Adopción</t>
  </si>
  <si>
    <r>
      <t>Leer antes de realizar el respectivo diligenciamiento:</t>
    </r>
    <r>
      <rPr>
        <sz val="9"/>
        <color theme="0"/>
        <rFont val="Verdana"/>
        <family val="2"/>
      </rPr>
      <t xml:space="preserve">
</t>
    </r>
    <r>
      <rPr>
        <b/>
        <sz val="9"/>
        <color theme="0"/>
        <rFont val="Verdana"/>
        <family val="2"/>
      </rPr>
      <t>1.</t>
    </r>
    <r>
      <rPr>
        <sz val="9"/>
        <color theme="0"/>
        <rFont val="Verdana"/>
        <family val="2"/>
      </rPr>
      <t xml:space="preserve"> El titulo de la presente sesión: Metas Capítulo 2024, hace relación a las metas 2024-2027 establecidas durante la Vigencia 2024. Teniendo en cuenta lo anterior es claro que no se deben establecer metas solo para la vigencia 2024 sino para la totalidad del cuatrienio 2024-2027.
</t>
    </r>
    <r>
      <rPr>
        <b/>
        <sz val="9"/>
        <color theme="0"/>
        <rFont val="Verdana"/>
        <family val="2"/>
      </rPr>
      <t>2.</t>
    </r>
    <r>
      <rPr>
        <sz val="9"/>
        <color theme="0"/>
        <rFont val="Verdana"/>
        <family val="2"/>
      </rPr>
      <t xml:space="preserve"> La presenté sesión tiene como finalidad establecer las metas para cada componente del PEI y realizar seguimiento a cada una de las inversiones priorizadas en el marco del PDA a través de los PAM. Por lo cual se establecieron diferentes estados que inician desde la asignación de recursos financieros para la formulación de las inversiones hasta la finalización en la ejecución de las mismas.
</t>
    </r>
    <r>
      <rPr>
        <b/>
        <sz val="9"/>
        <color theme="0"/>
        <rFont val="Verdana"/>
        <family val="2"/>
      </rPr>
      <t>3.</t>
    </r>
    <r>
      <rPr>
        <sz val="9"/>
        <color theme="0"/>
        <rFont val="Verdana"/>
        <family val="2"/>
      </rPr>
      <t xml:space="preserve"> La información asociada a los Componentes: Aseguramiento, Ambiental, Gestión del Riesgo Sectorial, Gestión Social con relación con los respectivos Planes será diligenciada solo cuando los mismos vayan a ser aprobados a través de una sesión de Comité Directivo del PDA.
</t>
    </r>
    <r>
      <rPr>
        <b/>
        <sz val="9"/>
        <color theme="0"/>
        <rFont val="Verdana"/>
        <family val="2"/>
      </rPr>
      <t>4.</t>
    </r>
    <r>
      <rPr>
        <sz val="9"/>
        <color theme="0"/>
        <rFont val="Verdana"/>
        <family val="2"/>
      </rPr>
      <t xml:space="preserve"> El establecimiento de las metas que se relacionen para la vigencia 2024 debe ser coherente con la información relacionada en las siguientes secciones del PEI: Cierre Financiero 2024, Cronograma 2024, y la misma debe estar acorde a lo establecido en la normatividad vigente.
En ese sentido, para el correcto diligenciamiento de esta sección, es importante revisar los mensajes de entrada de las  Celdas donde se encuentran relacionados los títulos de las matrices y a lo establecido en la hoja:</t>
    </r>
    <r>
      <rPr>
        <b/>
        <sz val="9"/>
        <color theme="0"/>
        <rFont val="Verdana"/>
        <family val="2"/>
      </rPr>
      <t xml:space="preserve"> LINEAMIENTOS METAS 2024-2027.</t>
    </r>
  </si>
  <si>
    <r>
      <t xml:space="preserve">Leer antes de realizar el respectivo diligenciamiento:
1. </t>
    </r>
    <r>
      <rPr>
        <sz val="9"/>
        <color theme="0"/>
        <rFont val="Verdana"/>
        <family val="2"/>
      </rPr>
      <t xml:space="preserve">La presente sesión solo se diligenciará cuando se prevea aprobar el Capítulo 2025 del PEI.
</t>
    </r>
    <r>
      <rPr>
        <b/>
        <sz val="9"/>
        <color theme="0"/>
        <rFont val="Verdana"/>
        <family val="2"/>
      </rPr>
      <t xml:space="preserve">2. </t>
    </r>
    <r>
      <rPr>
        <sz val="9"/>
        <color theme="0"/>
        <rFont val="Verdana"/>
        <family val="2"/>
      </rPr>
      <t xml:space="preserve">El titulo de la presente sesión: Metas Capítulo 2025, hace relación a las metas 2024-2027 establecidas durante la Vigencia 2025. Teniendo en cuenta lo anterior es claro que no se deben establecer metas solo para la vigencia 2025 sino para la totalidad del cuatrienio 2024-2027, contemplando las metas logradas durante la vigencia 2024.
</t>
    </r>
    <r>
      <rPr>
        <b/>
        <sz val="9"/>
        <color theme="0"/>
        <rFont val="Verdana"/>
        <family val="2"/>
      </rPr>
      <t>3.</t>
    </r>
    <r>
      <rPr>
        <sz val="9"/>
        <color theme="0"/>
        <rFont val="Verdana"/>
        <family val="2"/>
      </rPr>
      <t xml:space="preserve"> La presenté sesión tiene como finalidad establecer las metas para cada componente del PEI y realizar seguimiento a cada una de las inversiones priorizadas en el marco del PDA a través de los PAM. Por lo cual se establecieron diferentes estados que inician desde la asignación de recursos financieros para la formulación de las inversiones hasta la finalización en la ejecución de las mismas.
</t>
    </r>
    <r>
      <rPr>
        <b/>
        <sz val="9"/>
        <color theme="0"/>
        <rFont val="Verdana"/>
        <family val="2"/>
      </rPr>
      <t>4.</t>
    </r>
    <r>
      <rPr>
        <sz val="9"/>
        <color theme="0"/>
        <rFont val="Verdana"/>
        <family val="2"/>
      </rPr>
      <t xml:space="preserve"> La información asociada a los Componentes: Aseguramiento, Ambiental, Gestión del Riesgo Sectorial, Gestión Social con relación con los respectivos Planes será diligenciada solo cuando los mismos vayan a ser aprobados a través de una sesión de Comité Directivo del PDA.
</t>
    </r>
    <r>
      <rPr>
        <b/>
        <sz val="9"/>
        <color theme="0"/>
        <rFont val="Verdana"/>
        <family val="2"/>
      </rPr>
      <t xml:space="preserve">5. </t>
    </r>
    <r>
      <rPr>
        <sz val="9"/>
        <color theme="0"/>
        <rFont val="Verdana"/>
        <family val="2"/>
      </rPr>
      <t>El establecimiento de las metas que se relacionen para la vigencia 2025 debe ser coherente con la información relacionada en las siguientes secciones del PEI: Cierre Financiero 2025, Cronograma 2025, y la misma debe estar acorde a lo establecido en la normatividad vigente.
En ese sentido, para el correcto diligenciamiento de esta sección, es importante revisar los mensajes de entrada de las  Celdas donde se encuentran relacionados los títulos de las matrices y a lo establecido en la hoja:</t>
    </r>
    <r>
      <rPr>
        <b/>
        <sz val="9"/>
        <color theme="0"/>
        <rFont val="Verdana"/>
        <family val="2"/>
      </rPr>
      <t xml:space="preserve"> LINEAMIENTOS METAS 2024-2027.</t>
    </r>
  </si>
  <si>
    <r>
      <t xml:space="preserve">Leer antes de realizar el respectivo diligenciamiento:
1. </t>
    </r>
    <r>
      <rPr>
        <sz val="9"/>
        <color theme="0"/>
        <rFont val="Verdana"/>
        <family val="2"/>
      </rPr>
      <t xml:space="preserve">La presente sesión solo se diligenciará cuando se prevea aprobar el Capítulo 2026 del PEI.
</t>
    </r>
    <r>
      <rPr>
        <b/>
        <sz val="9"/>
        <color theme="0"/>
        <rFont val="Verdana"/>
        <family val="2"/>
      </rPr>
      <t xml:space="preserve">2. </t>
    </r>
    <r>
      <rPr>
        <sz val="9"/>
        <color theme="0"/>
        <rFont val="Verdana"/>
        <family val="2"/>
      </rPr>
      <t xml:space="preserve">El titulo de la presente sesión: Metas Capítulo 2026, hace relación a las metas 2024-2027 establecidas durante la Vigencia 2026. Teniendo en cuenta lo anterior es claro que no se deben establecer metas solo para la vigencia 2026 sino para la totalidad del cuatrienio 2024-2027, contemplando las metas logradas durante la vigencia 2024 y 2025.
</t>
    </r>
    <r>
      <rPr>
        <b/>
        <sz val="9"/>
        <color theme="0"/>
        <rFont val="Verdana"/>
        <family val="2"/>
      </rPr>
      <t>3.</t>
    </r>
    <r>
      <rPr>
        <sz val="9"/>
        <color theme="0"/>
        <rFont val="Verdana"/>
        <family val="2"/>
      </rPr>
      <t xml:space="preserve"> La presenté sesión tiene como finalidad establecer las metas para cada componente del PEI y realizar seguimiento a cada una de las inversiones priorizadas en el marco del PDA a través de los PAM. Por lo cual se establecieron diferentes estados que inician desde la asignación de recursos financieros para la formulación de las inversiones hasta la finalización en la ejecución de las mismas.
</t>
    </r>
    <r>
      <rPr>
        <b/>
        <sz val="9"/>
        <color theme="0"/>
        <rFont val="Verdana"/>
        <family val="2"/>
      </rPr>
      <t>4.</t>
    </r>
    <r>
      <rPr>
        <sz val="9"/>
        <color theme="0"/>
        <rFont val="Verdana"/>
        <family val="2"/>
      </rPr>
      <t xml:space="preserve"> La información asociada a los Componentes: Aseguramiento, Ambiental, Gestión del Riesgo Sectorial, Gestión Social con relación con los respectivos Planes será diligenciada solo cuando los mismos vayan a ser aprobados a través de una sesión de Comité Directivo del PDA.
</t>
    </r>
    <r>
      <rPr>
        <b/>
        <sz val="9"/>
        <color theme="0"/>
        <rFont val="Verdana"/>
        <family val="2"/>
      </rPr>
      <t xml:space="preserve">5. </t>
    </r>
    <r>
      <rPr>
        <sz val="9"/>
        <color theme="0"/>
        <rFont val="Verdana"/>
        <family val="2"/>
      </rPr>
      <t>El establecimiento de las metas que se relacionen para la vigencia 2026 debe ser coherente con la información relacionada en las siguientes secciones del PEI: Cierre Financiero 2026, Cronograma 2026, y la misma debe estar acorde a lo establecido en la normatividad vigente.
En ese sentido, para el correcto diligenciamiento de esta sección, es importante revisar los mensajes de entrada de las  Celdas donde se encuentran relacionados los títulos de las matrices y a lo establecido en la hoja:</t>
    </r>
    <r>
      <rPr>
        <b/>
        <sz val="9"/>
        <color theme="0"/>
        <rFont val="Verdana"/>
        <family val="2"/>
      </rPr>
      <t xml:space="preserve"> LINEAMIENTOS METAS 2024-2027.</t>
    </r>
  </si>
  <si>
    <r>
      <t xml:space="preserve">Leer antes de realizar el respectivo diligenciamiento:
1. </t>
    </r>
    <r>
      <rPr>
        <sz val="9"/>
        <color theme="0"/>
        <rFont val="Verdana"/>
        <family val="2"/>
      </rPr>
      <t xml:space="preserve">La presente sesión solo se diligenciará cuando se prevea aprobar el Capítulo 2027 del PEI.
</t>
    </r>
    <r>
      <rPr>
        <b/>
        <sz val="9"/>
        <color theme="0"/>
        <rFont val="Verdana"/>
        <family val="2"/>
      </rPr>
      <t xml:space="preserve">2. </t>
    </r>
    <r>
      <rPr>
        <sz val="9"/>
        <color theme="0"/>
        <rFont val="Verdana"/>
        <family val="2"/>
      </rPr>
      <t xml:space="preserve">El titulo de la presente sesión: Metas Capítulo 2025, hace relación a las metas 2024-2027 establecidas durante la Vigencia 2025. Teniendo en cuenta lo anterior es claro que no se deben establecer metas solo para la vigencia 2027 sino para la totalidad del cuatrienio 2024-2027, contemplando las metas logradas durante la vigencia 2024,2025 y 2026.
</t>
    </r>
    <r>
      <rPr>
        <b/>
        <sz val="9"/>
        <color theme="0"/>
        <rFont val="Verdana"/>
        <family val="2"/>
      </rPr>
      <t>3.</t>
    </r>
    <r>
      <rPr>
        <sz val="9"/>
        <color theme="0"/>
        <rFont val="Verdana"/>
        <family val="2"/>
      </rPr>
      <t xml:space="preserve"> La presenté sesión tiene como finalidad establecer las metas para cada componente del PEI y realizar seguimiento a cada una de las inversiones priorizadas en el marco del PDA a través de los PAM. Por lo cual se establecieron diferentes estados que inician desde la asignación de recursos financieros para la formulación de las inversiones hasta la finalización en la ejecución de las mismas.
</t>
    </r>
    <r>
      <rPr>
        <b/>
        <sz val="9"/>
        <color theme="0"/>
        <rFont val="Verdana"/>
        <family val="2"/>
      </rPr>
      <t>4.</t>
    </r>
    <r>
      <rPr>
        <sz val="9"/>
        <color theme="0"/>
        <rFont val="Verdana"/>
        <family val="2"/>
      </rPr>
      <t xml:space="preserve"> La información asociada a los Componentes: Aseguramiento, Ambiental, Gestión del Riesgo Sectorial, Gestión Social con relación con los respectivos Planes será diligenciada solo cuando los mismos vayan a ser aprobados a través de una sesión de Comité Directivo del PDA.
</t>
    </r>
    <r>
      <rPr>
        <b/>
        <sz val="9"/>
        <color theme="0"/>
        <rFont val="Verdana"/>
        <family val="2"/>
      </rPr>
      <t xml:space="preserve">5. </t>
    </r>
    <r>
      <rPr>
        <sz val="9"/>
        <color theme="0"/>
        <rFont val="Verdana"/>
        <family val="2"/>
      </rPr>
      <t>El establecimiento de las metas que se relacionen para la vigencia 2027 debe ser coherente con la información relacionada en las siguientes secciones del PEI: Cierre Financiero 2027, Cronograma 2027, y la misma debe estar acorde a lo establecido en la normatividad vigente. En ese sentido se debe realizar una adecuada estructuración de las metas y objetivos trazados conforme a los recursos disponibles, necesidades de los municipios y del departamento.
En ese sentido, para el correcto diligenciamiento de esta sección, es importante revisar los mensajes de entrada de las  Celdas donde se encuentran relacionados los títulos de las matrices y a lo establecido en la hoja:</t>
    </r>
    <r>
      <rPr>
        <b/>
        <sz val="9"/>
        <color theme="0"/>
        <rFont val="Verdana"/>
        <family val="2"/>
      </rPr>
      <t xml:space="preserve"> LINEAMIENTOS METAS 2024-2027.</t>
    </r>
  </si>
  <si>
    <r>
      <t xml:space="preserve">Plan Departamental para el Manejo Empresarial
 de los Servicios de Agua y Saneamiento (PDA </t>
    </r>
    <r>
      <rPr>
        <b/>
        <sz val="18"/>
        <color rgb="FFFF0000"/>
        <rFont val="Verdana"/>
        <family val="2"/>
      </rPr>
      <t>XXX</t>
    </r>
    <r>
      <rPr>
        <b/>
        <sz val="18"/>
        <color theme="1"/>
        <rFont val="Verdana"/>
        <family val="2"/>
      </rPr>
      <t>)</t>
    </r>
  </si>
  <si>
    <t>2.2</t>
  </si>
  <si>
    <t>Estados Proyectos infraestructura</t>
  </si>
  <si>
    <t>Se incluyeron estados concernientes a proyectos de infraestructura en caso de aplicar, asi que estos, se diligenciaran de acuerdo al cuadro que antecede "Componente de Inversión en Infraestructura"</t>
  </si>
  <si>
    <t>Fecha Viabilización o Aprobación
(dd/mm/aaaa)</t>
  </si>
  <si>
    <t>Inversiones identificadas que se esten ejecutando con recursos que no hagan parte del PDA</t>
  </si>
  <si>
    <r>
      <t xml:space="preserve">Leer antes de realizar el respectivo diligenciamiento:
</t>
    </r>
    <r>
      <rPr>
        <sz val="9"/>
        <color theme="0"/>
        <rFont val="Verdana"/>
        <family val="2"/>
      </rPr>
      <t>1. Se debe actualizar la información correspondiente a impacto en indicadores sectoriales bimestralmente, de acuerdo a las inversiones acumuladas en el cuatrienio que sean aprobadas, viabilizadas o terminadas (Acta de terminación Suscrita).
2. En caso de que un proyecto beneficie a varios municipios el impacto en indicadores se deberá desagregar por cada municipio, repitiendo la inversión en cada fila las veces que sea necesario.</t>
    </r>
  </si>
  <si>
    <r>
      <t xml:space="preserve">Leer antes de realizar el respectivo diligenciamiento:
</t>
    </r>
    <r>
      <rPr>
        <sz val="9"/>
        <color theme="0"/>
        <rFont val="Verdana"/>
        <family val="2"/>
      </rPr>
      <t>1. El establecimiento del Cierre Financiero Capítulo 2025 debe ser coherente con la información relacionada en las siguientes secciones del PEI: Metas 2026, Cronograma 2026, y la misma debe estar acorde a lo establecido en la normatividad vigente; En ese sentido se debe realizar una adecuada estructuración de las metas y objetivos trazados conforme a los recursos disponibles, necesidades de los municipios y del departamento.
2. Por ningun motivo se podrá relacionar una bolsa de recursos de disponibilidad para el subcomponente infraestructura, todos los recursos deben ser coherentes con el numeral que antecede.
3.   Se podrá establecer una bolsa de recursos financieros para el subcomponente "Reformulaciones", no obstante, a través de la realización de sesiones de comités directivos o presentación  informes bimestrales se deberán relacionar las reformulaciones que se vayan surtiendo de acuerdo a la normatividad vigente, en ese sentido, una vez la reformulación de los proyectos se vaya relacionando dicha bolsa de recursos tendrá que ir disminuyendo, por lo que será necesario actualizar la disponibilidad. Se aclará que solo se relacionarán los valores adicionales producto de la reformulación y no la totalidad del valor del proyecto.
4. El Ministerio de Vivienda, Ciudad y Terrritorio se permite instar a las Gobernaciones y Gestores PDA a realizar un manejo eficiente y austero a los recursos financieros destinados a Costos Gestor.
5. las Juntas Directivas de las Empresas de Servicios Públicos que fungen como Gestores de los PDA, deberán considerar los apartes del ARTÍCULO 2.3.3.1.5.3. del Decreto 1425 de 2019 al aprobar los presupuestos de funcionamiento que atañen a las actividades a desarrollare como Gestores del PDA; Ya que por ningún motivo estas decisiones podrán ser sustento de costos superiores al 5% de lo previsto en el citado artículo.
6. Los recursos destinados a Costos Gestor no podrán contemplarse para el calculo del 5% del respectivo Capítulo.
7.  Se aclara que los recursos destinados al pago de servicio a la deuda no podrán contemplarse para el cálculo de ejecución del respectivo capítulo, como tampoco para el de Costos Gestor, por tratarse de recursos que inicialmente se asignan a inversiones ya priorizadas y/o ejecutadas en el marco del PDA. El no acatamiento de esta aclaración, generaría una posible doble ejecución de recursos financieros.</t>
    </r>
  </si>
  <si>
    <r>
      <t xml:space="preserve">Leer antes de realizar el respectivo diligenciamiento:
1. </t>
    </r>
    <r>
      <rPr>
        <sz val="9"/>
        <color rgb="FFFFFFFF"/>
        <rFont val="Verdana"/>
        <family val="2"/>
      </rPr>
      <t xml:space="preserve">El establecimiento del Cierre Financiero Capítulo 2025 debe ser coherente con la información relacionada en las siguientes secciones del PEI: Metas 2025, Cronograma 2025, y la misma debe estar acorde a lo establecido en la normatividad vigente; En ese sentido se debe realizar una adecuada estructuración de las metas y objetivos trazados conforme a los recursos disponibles, necesidades de los municipios y del departamento.
2. Por ningun motivo se podrá relacionar una bolsa de recursos de disponibilidad para el subcomponente infraestructura, todos los recursos deben ser coherentes con el numeral que antecede.
</t>
    </r>
    <r>
      <rPr>
        <b/>
        <sz val="9"/>
        <color rgb="FFFFFFFF"/>
        <rFont val="Verdana"/>
        <family val="2"/>
      </rPr>
      <t xml:space="preserve">
3..  </t>
    </r>
    <r>
      <rPr>
        <sz val="9"/>
        <color rgb="FFFFFFFF"/>
        <rFont val="Verdana"/>
        <family val="2"/>
      </rPr>
      <t xml:space="preserve">Se podrá establecer una bolsa de recursos financieros para el subcomponente "Reformulaciones", no obstante, a través de la realización de sesiones de comités directivos o presentación de informes bimestrales se deberán relacionar las reformulaciones que se vayan surtiendo de acuerdo a la normatividad vigente, en ese sentido, una vez la reformulación de los proyectos se vaya relacionando dicha bolsa de recursos tendrá que ir disminuyendo, por lo que será necesario actualizar la disponibilidad. Se aclará que solo se relacionarán los valores adicionales producto de la reformulación y no la totalidad del valor del proyecto.
</t>
    </r>
    <r>
      <rPr>
        <b/>
        <sz val="9"/>
        <color rgb="FFFFFFFF"/>
        <rFont val="Verdana"/>
        <family val="2"/>
      </rPr>
      <t xml:space="preserve">
4. </t>
    </r>
    <r>
      <rPr>
        <sz val="9"/>
        <color rgb="FFFFFFFF"/>
        <rFont val="Verdana"/>
        <family val="2"/>
      </rPr>
      <t>El Ministerio de Vivienda, Ciudad y Terrritorio se permite instar a las Gobernaciones y Gestores PDA a realizar un manejo eficiente y austero a los recursos financieros destinados a Costos Gestor.
5</t>
    </r>
    <r>
      <rPr>
        <b/>
        <sz val="9"/>
        <color rgb="FFFFFFFF"/>
        <rFont val="Verdana"/>
        <family val="2"/>
      </rPr>
      <t>.</t>
    </r>
    <r>
      <rPr>
        <sz val="9"/>
        <color rgb="FFFFFFFF"/>
        <rFont val="Verdana"/>
        <family val="2"/>
      </rPr>
      <t xml:space="preserve"> las Juntas Directivas de las Empresas de Servicios Públicos que fungen como Gestores de los PDA, deberán considerar los apartes del ARTÍCULO 2.3.3.1.5.3. del Decreto 1425 de 2019 al aprobar los presupuestos de funcionamiento que atañen a las actividades a desarrollar como Gestores del PDA; Ya que por ningún motivo estas decisiones podrán ser sustento de costos superiores al 5% de lo previsto en el citado artículo.
6</t>
    </r>
    <r>
      <rPr>
        <b/>
        <sz val="9"/>
        <color rgb="FFFFFFFF"/>
        <rFont val="Verdana"/>
        <family val="2"/>
      </rPr>
      <t>.</t>
    </r>
    <r>
      <rPr>
        <sz val="9"/>
        <color rgb="FFFFFFFF"/>
        <rFont val="Verdana"/>
        <family val="2"/>
      </rPr>
      <t xml:space="preserve"> Los recursos destinados a Costos Gestor no podrán contemplarse para el calculo del 5% del respectivo Capítulo.
7</t>
    </r>
    <r>
      <rPr>
        <b/>
        <sz val="9"/>
        <color rgb="FFFFFFFF"/>
        <rFont val="Verdana"/>
        <family val="2"/>
      </rPr>
      <t>.</t>
    </r>
    <r>
      <rPr>
        <sz val="9"/>
        <color rgb="FFFFFFFF"/>
        <rFont val="Verdana"/>
        <family val="2"/>
      </rPr>
      <t xml:space="preserve">  Se aclara que los recursos destinados al pago de servicio a la deuda no podrán contemplarse para el cálculo de ejecución del respectivo capítulo, como tampoco para el de Costos Gestor, por tratarse de recursos que inicialmente se asignan a inversiones ya priorizadas y/o ejecutadas en el marco del PDA. El no acatamiento de esta aclaración, generaría una posible doble ejecución de recursos financieros.</t>
    </r>
  </si>
  <si>
    <r>
      <t xml:space="preserve">Leer antes de realizar el respectivo diligenciamiento:
</t>
    </r>
    <r>
      <rPr>
        <sz val="9"/>
        <color theme="0"/>
        <rFont val="Verdana"/>
        <family val="2"/>
      </rPr>
      <t>1. El establecimiento del Cierre Financiero Capítulo 2025 debe ser coherente con la información relacionada en las siguientes secciones del PEI: Metas 2026, Cronograma 2026, y la misma debe estar acorde a lo establecido en la normatividad vigente; En ese sentido se debe realizar una adecuada estructuración de las metas y objetivos trazados conforme a los recursos disponibles, necesidades de los municipios y del departamento.
2. Por ningun motivo se podrá relacionar una bolsa de recursos de disponibilidad para el subcomponente infraestructura, todos los recursos deben ser coherentes con el numeral que antecede.
3.  Se podrá establecer una bolsa de recursos financieros para el subcomponente "Reformulaciones", no obstante, a través de la realización de sesiones de comités directivos o presentación de informes bimestrales se deberán relacionar las reformulaciones que se vayan surtiendo de acuerdo a la normatividad vigente, en ese sentido, una vez la reformulación de los proyectos se vaya relacionando dicha bolsa de recursos tendrá que ir disminuyendo, por lo que será necesario actualizar la disponibilidad. Se aclará que solo se relacionarán los valores adicionales producto de la reformulación y no la totalidad del valor del proyecto.
4. El Ministerio de Vivienda, Ciudad y Terrritorio se permite instar a las Gobernaciones y Gestores PDA a realizar un manejo eficiente y austero a los recursos financieros destinados a Costos Gestor.
5. las Juntas Directivas de las Empresas de Servicios Públicos que fungen como Gestores de los PDA, deberán considerar los apartes del ARTÍCULO 2.3.3.1.5.3. del Decreto 1425 de 2019 al aprobar los presupuestos de funcionamiento que atañen a las actividades a desarrollare como Gestores del PDA; Ya que por ningún motivo estas decisiones podrán ser sustento de costos superiores al 5% de lo previsto en el citado artículo.
6. Los recursos destinados a Costos Gestor no podrán contemplarse para el calculo del 5% del respectivo Capítulo.
7.  Se aclara que los recursos destinados al pago de servicio a la deuda no podrán contemplarse para el cálculo de ejecución del respectivo capítulo, como tampoco para el de Costos Gestor, por tratarse de recursos que inicialmente se asignan a inversiones ya priorizadas y/o ejecutadas en el marco del PDA. El no acatamiento de esta aclaración, generaría una posible doble ejecución de recursos financieros.</t>
    </r>
  </si>
  <si>
    <r>
      <t>Leer antes de realizar el respectivo diligenciamiento:</t>
    </r>
    <r>
      <rPr>
        <sz val="9"/>
        <color theme="0"/>
        <rFont val="Verdana"/>
        <family val="2"/>
      </rPr>
      <t xml:space="preserve">
</t>
    </r>
    <r>
      <rPr>
        <b/>
        <sz val="9"/>
        <color theme="0"/>
        <rFont val="Verdana"/>
        <family val="2"/>
      </rPr>
      <t>1.</t>
    </r>
    <r>
      <rPr>
        <sz val="9"/>
        <color theme="0"/>
        <rFont val="Verdana"/>
        <family val="2"/>
      </rPr>
      <t xml:space="preserve"> No se podrán relacionar fuentes de recursos y valores que no se encuentren disponibles en el Consorcio FIA, u otra fiducia enmarcada en el PDA, o que no cuente con el respectivo soporte que garanticé su compromiso en el marco del PDA.
</t>
    </r>
    <r>
      <rPr>
        <b/>
        <sz val="9"/>
        <color theme="0"/>
        <rFont val="Verdana"/>
        <family val="2"/>
      </rPr>
      <t>2.</t>
    </r>
    <r>
      <rPr>
        <sz val="9"/>
        <color theme="0"/>
        <rFont val="Verdana"/>
        <family val="2"/>
      </rPr>
      <t xml:space="preserve"> Los valores comprometidos para las fuentes de recursos financieros SGP Departamento 2025,2026 y 2027 son estimados, toda vez que los mismos dependen de la distribución que realicé el DNP durante cada vigencia.
3. Los valores definitivos asignados a cada vigencia deberán ser coherentes con la suma del Cierre Financiero, Celdas de Servicio a la Deuda y Costos Gestor del respectivo capítulo del PEI.
</t>
    </r>
  </si>
  <si>
    <t>Los Costos del Gestor del PEI Capítulo 2025 se asignan conforme a la Aprobación del Gobernador o Gobernadora del Departamento de XXXXXX, de acuerdo con lo establecido en el ARTÍCULO 2.3.3.1.5.3. Plan Estratégico de Inversiones (PEI) del Decreto 1077 de 2015.
Es pertinente manifestar que de acuerdo a lo establecido en dicho articulo, en caso de que el porcentaje de los Costos Gestor supere el 5%, la certificación de aprobación de los Costos Gestor para la vigencia suscrita por el Gobernador, deberá contener  una justificación motivada que contenga el detalle de las acciones que generan un mayor costo, el cual debe estar relacionado con las funciones del Gestor,  metas y cronograma establecidos para la respectiva vigencia así como las particularidades presentes en cada territorio.</t>
  </si>
  <si>
    <r>
      <t>Leer antes de realizar el respectivo diligenciamiento:</t>
    </r>
    <r>
      <rPr>
        <sz val="9"/>
        <color theme="0"/>
        <rFont val="Verdana"/>
        <family val="2"/>
      </rPr>
      <t xml:space="preserve">
</t>
    </r>
    <r>
      <rPr>
        <b/>
        <sz val="9"/>
        <color theme="0"/>
        <rFont val="Verdana"/>
        <family val="2"/>
      </rPr>
      <t>1.</t>
    </r>
    <r>
      <rPr>
        <sz val="9"/>
        <color theme="0"/>
        <rFont val="Verdana"/>
        <family val="2"/>
      </rPr>
      <t xml:space="preserve"> Los datos asociados a las celdas de seguimiento bimestral (Celdas Verdes) de todas las pestañas de este archivo, solo deberán ser actualizados de acuerdo con las fechas de corte bimestrales. En ese sentido, no será necesario actualizar dichos valores cuando se prevea la realización de una sesión de Comité Directivo.</t>
    </r>
  </si>
  <si>
    <t>Formulador del Proyecto</t>
  </si>
  <si>
    <t>Ejecutor Proyecto de Infraestructura</t>
  </si>
  <si>
    <t>Formulador Inversión</t>
  </si>
  <si>
    <t>Ejecutor Inversión</t>
  </si>
  <si>
    <t>Leonidas Fonseca Perez</t>
  </si>
  <si>
    <t xml:space="preserve">Profesional Especializado </t>
  </si>
  <si>
    <t xml:space="preserve">Tecnica </t>
  </si>
  <si>
    <t xml:space="preserve">Juan Fracier Moreno Rivas </t>
  </si>
  <si>
    <t xml:space="preserve">Director Tecnico </t>
  </si>
  <si>
    <t>Diego José Calderón Villanueva</t>
  </si>
  <si>
    <t xml:space="preserve">Luis Eduardo Pineda Alzate </t>
  </si>
  <si>
    <t xml:space="preserve">Director Juridico </t>
  </si>
  <si>
    <t xml:space="preserve">Juridica </t>
  </si>
  <si>
    <t xml:space="preserve">Director Administrativo </t>
  </si>
  <si>
    <t>BUGA</t>
  </si>
  <si>
    <t xml:space="preserve">BUENAVENTURA </t>
  </si>
  <si>
    <t xml:space="preserve">CARTAGO </t>
  </si>
  <si>
    <t xml:space="preserve">EL CERRITO </t>
  </si>
  <si>
    <t xml:space="preserve">EL DOVIO </t>
  </si>
  <si>
    <t xml:space="preserve">LA UNION </t>
  </si>
  <si>
    <t xml:space="preserve">LA CUMBRE </t>
  </si>
  <si>
    <t xml:space="preserve">LA VICTORIA </t>
  </si>
  <si>
    <t>RIO FRIO</t>
  </si>
  <si>
    <t>SGP-APSB Departamento</t>
  </si>
  <si>
    <t>SGP-APSB Municipios</t>
  </si>
  <si>
    <t>Otros Recursos Municipios</t>
  </si>
  <si>
    <t>PGN (Audiencas Públicas)</t>
  </si>
  <si>
    <t>PGN ( Colombia Potencia Mundial de la Vida)</t>
  </si>
  <si>
    <t>Recursos Propios del Departamento</t>
  </si>
  <si>
    <t>Otros - Recursos Secretaría de Ambiente y Desarrollo Sostenible.</t>
  </si>
  <si>
    <t>ETAPA II DE REHABILITACION DE LA LNEA DE 20” Y 16” DEL ACUEDUCTO DE BUENAVENTURA DESARROLLADO EN EL MARCO DE LA SITUACION DE CALAMIDAD PUBLICA APOR LOS EFECTOS DEL FENOMENO DEL NIÑO 2024 DECRETO 0129 DEL 21 DE FEBRERO 2024</t>
  </si>
  <si>
    <t>SISTEMA DE CAPTACION, ADUCCIÒN, CONDUCCION, Y OPTIMIZACION DE ALMACENAMIENTO Y PTAP PARA EL ACUEDUCTO DE  PUERTO MERIZALDE MUNICIPIO DE BUENAVENTURA EN EL VALLE DEL CAUCA</t>
  </si>
  <si>
    <t>SISTEMA DE CAPTACION, ADUCCIÒN, CONDUCCION, Y OPTIMIZACION DE ALMACENAMIENTO Y PTAP PARA EL ACUEDUCTO DE  CHACHAJO  MUNICIPIO DE BUENAVENTURA EN EL VALLE DEL CAUCA.</t>
  </si>
  <si>
    <t>CONSTRUCCION  DEL SISTEMA DE ACUEDUCTO Y PLANTA DE TRATAMIENTO DE AGUA POTABLE CORREGIMIENTO PAILA ARRIBA – MUNICIPIO DE BUGALAGRANDE - VALLE DEL CAUCA</t>
  </si>
  <si>
    <t>OPTIMIZACION DEL SISTEMA DE ABASTECIMIENTO DE AGUA PARA EL CORREGIMIENTO DE SAN JOSE, MUNICIPIO DE SAN PEDRO</t>
  </si>
  <si>
    <t>CONSTRUCCION DE LA ESTACION DE BOMBEO DE AGUAS RESIDUALES EMISARIO FINAL CABECERA MUNICIPAL MUNICIPIO DE EL DOVIO – VALLE DEL CAUCA</t>
  </si>
  <si>
    <t>OPTIMIZACIÓN DEL SISTEMA DE ALCANTARILLADO SANITARIO Y ESTACIÓN DE BOMBEO DE AGUA RESIDUAL (EBAR) DEL CORREGIMIENTO LA GRANJA, MUNICIPIO DE PRADERA – VALLE DEL CAUCA.</t>
  </si>
  <si>
    <t>CONSTRUCCIÓN RED DE ALCANTARILLADO SANITARIO, POZO DE BOMBEO DE AGUAS RESIDUALES, PLANTA DE TRATAMIENTO DE AGUAS RESIDUALES DOMESTICAS Y DESCARGA A ZANJÓN, VEREDA EL JAGUAL, MUNICIPIO DE RIOFRIO, DEPARTAMENTO DEL VALLE DEL CAUCA</t>
  </si>
  <si>
    <t>REDES DE ALCANTARILLADOS Y PLANTA DE TRATAMIENTO DE AGUAS RESIDUALES (PTAR) EN EL CORREGIMIENTO DE BOLO LA ITALIA (SECTOR ZUMBÁCULO)</t>
  </si>
  <si>
    <t>CONSTRUCCIÓN DEL SISTEMA DE ABASTECIMIENTO Y SANEAMIENTO COLECTIVO PARA LA VEREDA DE AGUA CLARA EN EL DISTRITO DE BUENAVENTURA</t>
  </si>
  <si>
    <t>ELABORACIÓN DE ESTUDIO DE SUELOS, ESTUDIOS HIDROLOGICO Y DE OFERTA HÍDRICA, ESTUDIO DE SOCAVACIÓN, REQUERIDOS PARA LA ELABORACIÓN DE DISEÑOS HIDRAULICOS, DISEÑO ESTRUCTURAL, DISEÑOS ELÉCTRICOS Y PRESUPUESTO DE OBRA A DESARROLLAR POR VALLECAUCANA DE AGUAS EN DIFERENTES MUNICIPIOS DEL VALLE DEL CAUCA.</t>
  </si>
  <si>
    <t xml:space="preserve">ESTUDIOS Y DISEÑOS PARA LA  ESTABILIZACIÓN DEL CORREDOR DE LA LÍNEA DE 20” Y 16” DEL ACUEDUCTO DE BUENAVENTURA DESARROLLADO EN EL MARCO DE LA SITUACIÓN DE CALAMIDAD PÚBLICA POR LOS EFECTOS DEL FENÓMENO DEL NIÑO 2024 DECRETO 0129 DEL 21 DE FEBRERO DE 2024.  </t>
  </si>
  <si>
    <t>PLAN DE ASEGURAMIENTO  (bolsa de recursos)</t>
  </si>
  <si>
    <t>FASE III PUESTA EN MARCHA DEL PLAN DE ACCION (PLAN DE ASEGURAMIENTO 2024)</t>
  </si>
  <si>
    <t>CAPACITACION EN COMPETENCIAS LABORALES (PLAN DE ASEGURAMIENTO 2024)</t>
  </si>
  <si>
    <t>ESTUDIOS Y DISEÑOS PARA LA ECA EN BAZÁN BOCANA / DISTRITO DE BUENAVENTURA</t>
  </si>
  <si>
    <t>FORTALECIMIENTO DE LA ESTRATEGIA DE EDUCACIÓN AMBIENTAL  Y CONSERVACIÓN DE ÁREAS DE IMPORTANCIA ESTRATÉGICA PARA LA PROTECCIÓN DEL RECURSO HÍDRICO EN CUENCAS HIDROGRÁFICAS EN EL DEPARTAMENTO DEL VALLE DEL CAUCA</t>
  </si>
  <si>
    <t xml:space="preserve">Servicio a la Deuda Interes </t>
  </si>
  <si>
    <t>Costos Gestor
(Un trimeste 2024)</t>
  </si>
  <si>
    <t>Los Costos del Gestor del PEI Capítulo 2024 se asignan conforme a la Aprobación del Gobernador o Gobernadora del Departamento del Valle del Cauca, de acuerdo con lo establecido en el ARTÍCULO 2.3.3.1.5.3. Plan Estratégico de Inversiones (PEI) del Decreto 1077 de 2015. COSTOS GESTOR PARA UN TRIMESTRE DEL PEI 2024..</t>
  </si>
  <si>
    <t xml:space="preserve">RECURSOS PROPIOS DE LA GOBERNACION DEL VALLE DEL CAUCA, de Libre Destinación. </t>
  </si>
  <si>
    <t>Certificación Cumplimiento de  Costos Gestor Capitulo 2023 Suscrita por la Secretaria de Vivienda y Hábita del Departamento en su condición de Supervisor del Gestor del PDA
 Fecha 23/02/2024</t>
  </si>
  <si>
    <t xml:space="preserve">BOLIVAR </t>
  </si>
  <si>
    <t xml:space="preserve">GINEBRA </t>
  </si>
  <si>
    <t xml:space="preserve">ANSERMANUEVO </t>
  </si>
  <si>
    <t xml:space="preserve">BUGA </t>
  </si>
  <si>
    <t>CONSTRUCCIÓN DEL SISTEMA DE ABASTECIMIENTO DE AGUA POTABLE, PARA LA VEREDA BRISAS DEL FRAILE- CORREGIMIENTO LA REGINA, MUNICIPIO DE CANDELARIA DEL VALLE DEL CAUCA.</t>
  </si>
  <si>
    <t>OPTIMIZACIÓN DEL SISTEMA DE ABASTECIMIENTO Y PLANTA DE TRATAMIENTO DEL CORREGIMIENTO LOS CHANCOS, MUNICIPIO DE SAN PEDRO - VALLE DEL CAUCA.</t>
  </si>
  <si>
    <t>CONSTRUCCIÓN DEL COLECTOR FINAL DEL SISTEMA DE ALCANTARILLADO SANITARIO HACIA LA PLANTA DE TRATAMIENTO DE AGUAS RESIDUALES – PTAR DE LA ZONA URBANA DEL MUNICIPIO DE EL DOVIO – VALLE DEL CAUCA. (Incluye Reformulacion)</t>
  </si>
  <si>
    <t>CONSTRUCCIÓN PARA LA OPTIMIZACIÓN DE L ESTACIÓN DE BOMBEO CUMBA EN EL MUNICIPIO DE ZARZAL, INCLUYE RED DE ADUCCIÓN HASTA EL SISTEMA DE TRATAMIENTO Y UNIDADES DE ALMACENAMIENTO. (Incluye Reformulacion)</t>
  </si>
  <si>
    <t>CONSTRUCCIÓN DEL SISTEMA POTABILIZACION DE AGUA, SISTEMA DE BOMBEO EN LA CAPTACION Y TANQUE DE ALMACENAMIENTO DE LA VEREDA ALTOS DEL RECREO EN EL MUNICIPIO DE SEVILLA, DEPARTAMENTO DEL VALLE DEL CAUCA. (Incluye Reformulacion)</t>
  </si>
  <si>
    <t>MEJORAMIENTO DEL SISTEMA DE ALCANTARILLADO Y CONSTRUCCIÓN DE LA PTAR DEL CORREGIMIENTO DE GUABAS MUNICIPIO DE GUACARÍ</t>
  </si>
  <si>
    <t>OPTIMIZACIÓN DEL SISTEMA DE ABASTECIMIENTO DE AGUA CORREGIMIENTO COSTA RICA Y VEREDA LA SELVA, MUNICIPIO DE GINEBRA (Incluye Reformulacion)</t>
  </si>
  <si>
    <t>CONSTRUCCION DEL SISTEMA DE CAPTACIÓN, ADUCCIÓN, CONDUCCIÓN Y OPTIMIZACIÓN DEL ALMACENAMIENTO Y PTAP PARA LOS ACUEDUCTOS DE LOS MUNICIPIOS DE GUACARÍ Y GINEBRA EN EL VALLE DEL CAUCA ( Incluye Reformulacion)</t>
  </si>
  <si>
    <t>ABASTECIMIENTO DE AGUA POTABLE PARA LOS CORREGIMIENTOS DE LA HERRADURA, OBANDO Y MATAPALO</t>
  </si>
  <si>
    <t>SISTEMA DE ALCANTARILLADO Y PLANTA DE TRATAMIENTO DE AGUAS RESIDUALES, PARA EL CENTRO POBLADO DEL CORREGIMIENTO DE AGUACLARA EN EL MUNICIPIO DE PALMIRA, VALLE DEL CAUCA (INCLUYE INTERVENTORÍA)</t>
  </si>
  <si>
    <t>CONTROL DE INUNDACIÓN CALLE 27 ENTRE CARRERAS 13 Y 14 URBANIZACIÓN PAPAYAL MUNICIPIO DE PALMIRA, VALLE DEL CAUCA</t>
  </si>
  <si>
    <t>SISTEMA DE ALCANTARILLADO Y PLANTA DE TRATAMIENTO DE AGUAS RESIDUALES, PARA EL CENTRO POBLADO DEL CORREGIMIENTO DE LA PAMPA EN EL MUNICIPIO DE PALMIRA, VALLE DEL CAUCA.</t>
  </si>
  <si>
    <t>CONSTRUCCION DE LA LINEA DE CONEXION DEL ACUEDUCTO DE LA PTAP DEL CORREGIMIENTO DE RICAURTE AL CORREGIMIENTO DE LA HERRADURA, Y REDES DE TRIBUCION DE AGUA DE LA HERRADURA, MUNICIPIO DE BOLIVAR</t>
  </si>
  <si>
    <t>CONSTRUCCIÓN DEL SISTEMA DE ACUEDUCTO DEL CORREGIMIENTO DE ALASKA, MUNICIPIO DE BUGA</t>
  </si>
  <si>
    <t>COLECTORES, INTERCEPTORES Y EMISORES FINALES PARA LOS CENTROS POBLADOS DE QUEBRADASECA, MANANTIAL Y LA ZONA DE EXPANSIÓN SUR EN EL MUNICIPIO DE GUADALAJARA DE BUGA</t>
  </si>
  <si>
    <t>OPTIMIZACIÓN DE LA LINEA DE ADUCCIÓN Y CONSTRUCCIÓN DEL DESARENADOR Y LA PLANTA DE POTABILIZACIÓN PARA LOS BARRIOS EL CARMEN, SAN PEDRO, SAN MIGUEL Y LA VEREDA SAN LUIS DELMUNICIPIO LA UNIÓN DEPARTAMENTO DEL VALLE</t>
  </si>
  <si>
    <t>FASE III PUESTA EN MARCHA DEL PLAN DE ACCION</t>
  </si>
  <si>
    <t>CAPACITACION EN COMPETENCIAS LABORALES</t>
  </si>
  <si>
    <t>ADQUISICION DE TRES VEHICULOS COMPACTADORES RECOLECTORES DE RESIDUOS SOLIDOS CON CAPACIDAD DE 25 YARDAS CUBICAS PARA LA OPTIMIZACION DEL SERVICIO PUBLICO DE ASEO EN LA ZONA URBANA Y RURAL DE LOS MUNICIPIOS DE CAICEDONIA, OBANDO Y TORO, DEPARTAMENTO DEL VALLE DEL CAUCA</t>
  </si>
  <si>
    <t xml:space="preserve">SUMINISTRO, INSTALACION Y PUESTA EN FUNCIONAMINETO DE QUINCE (15) SISTEMAS DE TRATAMIENTO DE AGUA POTABLE EN INSTITUCIONES EDUCATIVAS RURALES DEL DEPARTAMENTO DEL VALLE DEL CAUCA QUE INCLUYE LA IMPLEMENTACION DE UN SISTEMA  LUDICO PEDAGOGICO DE FORMACION Y CAPACITACION EN EL PROGRAMA CULTURA DEL AGUA </t>
  </si>
  <si>
    <t>Plan Departamental para el Manejo Empresarial 
de los Servicios de Agua y Saneamiento (PDA VALLE DEL CAUCA )</t>
  </si>
  <si>
    <t xml:space="preserve">ANDALUCIA </t>
  </si>
  <si>
    <t>CONSTRUCCION DE REDED DE ALCANTARILLADO SANITARIO EN LA CALL13 ENTRE CARRERAS 5 Y 14 Y CARRERA 14 ENTRE CARRERA 5, 12 Y 13 DEL MUNICIPIO DE ANDALUCIA VALLE DEL CAUCA</t>
  </si>
  <si>
    <t>CONSTRUCCIÓN Y/O REHABILITACIÓN DE REDES DE ALCANTARILLADO SANITARIO DE AGUAS PLUVIALES DEL MUNICIPIO DE ANDALUCIA</t>
  </si>
  <si>
    <t>UNIDADES SANITARIAS CON SANEAMIENTO BASICO CONSTRUIDAS</t>
  </si>
  <si>
    <t>CONSTRUCCIÓN SISTEMAS DE REDES DE ACUEDUCTO EN LA CUENCA DEL RIO ANCHICAYÁ ZONA RURAL DEL DISTRITO ESPECIAL DE BUENAVENTURA</t>
  </si>
  <si>
    <t xml:space="preserve">REPOSICIÓN Y EXTENSIÓN DE REDES DE ALCANTARILLADO EN DIFERENTES BARRIOS  DEL DISTRITO DE BUENAVENTURA EN EL MARCO DE LA METODOLOGÍA DE PRESUPUESTO PARTICIPATIVO </t>
  </si>
  <si>
    <t>REPOSICIÓN Y EXTENSIÓN DE REDES DE ALCANTARILLADO EN EL BARRIO EL RUIZ SERÍA CRA. 82B ENTRE CALLES 2A (ANILLO VIAL) Y 2B DEL DISTRITO DE BUENAVENTURA</t>
  </si>
  <si>
    <t>ESTUDIOS Y DISEÑOS PARA LA CONSTRUCCIÓN DEL ALCANTARILLADO DEL BARRIO CARLOS OLMES TRUJILLO, LOCALIDAD NO. 2  DEL DISTRITO ESPECIAL DE BUENAVENTURA</t>
  </si>
  <si>
    <t xml:space="preserve">SERVICIO DE APOYO FINANCIERO PARA SUBSIDIOS AL CONSUMO EN LOS SERVICIOS PÚBLICOS DOMICILIARIOS A USUARIOS DE LOS ESTRATOS 1, 2 Y 3,  </t>
  </si>
  <si>
    <t>CONVENIO INTERADMINISTRATIVO ENTRE EL MUNICIPIO DE CANDELARIA Y LAS EMPRESAS PÚBLICAS MUNICIPALES DE CANDELARIA S.A.S E.S.P. PARA AUNAR ESFUERZOS TÉCNICOS, ADMINISTRATIVOS Y FINANCIEROS EN EL MEJORAMIENTO DE LA COBERTURA, CALIDAD Y CONTINUIDAD DE LOS SERVICIOS PÚBLICOS DOMICILIARIOS DE ACUEDUCTO Y ALCANTARILLADO EN DIFERENTES SECTORES DEL MUNICIPIO CANDELARIA - VALLE DEL CAUCA.</t>
  </si>
  <si>
    <t>CONSTRUCCIÓN DE LAS REDES DE ACUEDUCTO Y ALCANTARILLADO SANITARIO DEL PROYECTO URBANISTICO VILLA LOREMNA EN EL CORREGIMIENTO EL ARENAL MUNICIPIO DE CANDELARIA VALLE DEL CAUCA</t>
  </si>
  <si>
    <t xml:space="preserve">REPOSICIÓN DE REDES DE ACUEDUCTO CABECERA MUNICIPAL </t>
  </si>
  <si>
    <t>Optimización infraestructura para potabilización de agua acueducto vereda Chicoralito</t>
  </si>
  <si>
    <t>Optimización infraestructura acueductos veredas Párragas - Morales</t>
  </si>
  <si>
    <t xml:space="preserve">Optimización acueducto Vereda La Ventura </t>
  </si>
  <si>
    <t>Optimización acueducto corregimiento La María</t>
  </si>
  <si>
    <t>Optimización infraestructura acueducto ASOJIGUA</t>
  </si>
  <si>
    <t>Optimización infraestructura acueducto ACAAPAVAS</t>
  </si>
  <si>
    <t>Optimización infraestructura acueducto ASCABI</t>
  </si>
  <si>
    <t>FORTALECIMIENTO DE LOS ESQUEMAS ORGANIZACIONALES PARA LA ADMINISTRACIÓN Y OPERACIÓN DE LOS ACUEDUCTOS RURALES</t>
  </si>
  <si>
    <t>MANTENIMIENTO, MEJORAMIENTO Y ADECUACIÓN DE LOS ACUEDUCTOS VEREDALES.</t>
  </si>
  <si>
    <t>MATERIALES DE FERRETERÍA PARA EL MANTENIMIENTO DE LOS ACUEDUCTOS VEREDALES DEL MUNICIPIO.</t>
  </si>
  <si>
    <t>MODERNIZACIÓN DEL ALCANTARILLADO CUMPLIENDO CON EL PLAN MAESTRO DE ALCANTARILLADO Y EL PLAN DE SANEAMIENTO Y MANEJO DE VERTIMIENTOS-PSMV</t>
  </si>
  <si>
    <t>OPERACIÓN, MANTENIMIENTO Y MEJORAMIENTO DE LA PLANTAS DE TRATAMIENTO DE AGUAS RESIDUALES (PTAR).</t>
  </si>
  <si>
    <t>CONSTRUCCION DEL SISTEMA DE ABASTECIMIENTO PARA LA CAMILA Y LA VEREDA GUAUDALEJO</t>
  </si>
  <si>
    <t>SERVICIO DE ACUEDUCTO EN LA ZONA URBANA</t>
  </si>
  <si>
    <t>SERVICIO DE ACUEDUCTO EN LA ZONA RURAL</t>
  </si>
  <si>
    <t>FORTALECIMIENTO DE LOS ESQUEMAS ORGANIZACIONALES DE LOS ACUEDUCTOS RURALES</t>
  </si>
  <si>
    <t>SERVICIO DE ALCANTARILLADO EN ZONA URBANA</t>
  </si>
  <si>
    <t xml:space="preserve">PROYECTOS DE MANEJO DE AGUAS RESIDUALES EN EL ÁREA RURAL </t>
  </si>
  <si>
    <t>MANTENIMIENTO Y RECUPERACIÓN DEL COLECTOR QUEBRADA SAN JOSÉ</t>
  </si>
  <si>
    <t>RECOLECCIÓN Y DISPOSICIÓN DE RESIDUOS SÓLIDOS DE LA ZONA URBANA</t>
  </si>
  <si>
    <t>PROYECTOS ALTERNATIVOS PARA EL APROVECHAMIENTO Y MANEJO DE LOS RESIDUOS SÓLIDOS EN LA ZONA RURAL</t>
  </si>
  <si>
    <t>ESTUDIOS Y DISEÑOS TÉCNICOS DEL SECTOR AGUA POTABLE Y SANEAMIENTO BÁSICO</t>
  </si>
  <si>
    <t>CONSTRUCCION PTAR CORREGIMIENTO MEDIACANOA</t>
  </si>
  <si>
    <t>CONSTRUCCIÓN Y REPOSICIÓN DE REDES DE ALCANTARILLADOS PARA LOS CORREGIMIENTOS DE MULALÓ Y PEDREGAL DEL MUNICIPIO DE YUMBO - VALLE DEL CAUCA FASE 1</t>
  </si>
  <si>
    <t>CONSTRUCCIÓN DEL SISTEMA DE REDES DE ALCANTARILLADO PARA EL CORREGIMIENTO DE MULALÓ, MUNICIPIO DE YUMBO FASE 2</t>
  </si>
  <si>
    <t>REALIZAR LA CONSTRUCCIÓN DEL ALCANTARILLADO DE AGUAS LLUVIAS PSMV MULALÓ, MUNICIPIO DE YUMBO - VALLE DEL CAUCA</t>
  </si>
  <si>
    <t>CONSTRUCCIÓN DEL SISTEMA DE REDES DE ALCANTARILLADO PARA EL CORREGIMIENTO EL PEDREGAL, MUNICIPIO DE YUMBO FASE 2</t>
  </si>
  <si>
    <t>CONSTRUCCIÓN DE LA PLANTA DE TRATAMIENTO DE AGUAS RESIDUALES (PTAR) DEL CORREGIMIENTO PEDREGAL DEL MUNICIPIO DE YUMBO</t>
  </si>
  <si>
    <t>CONSTRUCCIÓN DEL SISTEMA DE REDES DE ALCANTARILLADO PARA EL SECTOR VEREDA PILAS DAPA - CORREGIMIENTO DE DAPA, MUNICIPIO DE YUMBO FASE 1</t>
  </si>
  <si>
    <t>CONTINUACIÓN CONSTRUCCIÓN DEL SISTEMA DE REDES DE ALCANTARILLADO PARA EL SECTOR VEREDA PILAS DAPA - CORREGIMIENTO DE DAPA MUNICIPIO DE YUMBO FASE 2</t>
  </si>
  <si>
    <t>CONSTRUCCIÓN E INSTALACIÓN DE UNA PLANTA DE TRATAMIENTO DE AGUA POTABLE, SECTOR CERRO GORDO DEL CORREGIMIENTO DE LA BUITRERA</t>
  </si>
  <si>
    <t>CONSTRUCCIÓN LÍNEA DE CONDUCCIÓN Y OBRAS COMPLEMENTARIAS ACUEDUCTO DE LA CAROLINA</t>
  </si>
  <si>
    <t>PTARS  MUNICIPIO DE  ZAZRAL</t>
  </si>
  <si>
    <t>PLAN  MAESTRO  DE ALCANTARILLADO DE  AGUAS  LLUVIAS</t>
  </si>
  <si>
    <t>ADMINISTRACIÓN Y OPERACIÓN DEL SISTEMA DE ACUEDUCTO VEREDAS JUANCHACO - LADRILLEROS Y LA BARRA ZONA RURAL DEL DISTRITO ESPECIAL DE BUENAVENTURA</t>
  </si>
  <si>
    <t>SGP APSB</t>
  </si>
  <si>
    <t>ICLD</t>
  </si>
  <si>
    <t>RECURSOS PROPIOS</t>
  </si>
  <si>
    <t>SGP ACUAVALLE</t>
  </si>
  <si>
    <t>SGP MUNICIPIO</t>
  </si>
  <si>
    <t>SGP SANEAMINTO Y AGUA POTABLE</t>
  </si>
  <si>
    <t>MINISTERIO DE VIVIENDA</t>
  </si>
  <si>
    <t xml:space="preserve"> RP</t>
  </si>
  <si>
    <t>REGALIAS, RP</t>
  </si>
  <si>
    <t>BPIN 2021760360021</t>
  </si>
  <si>
    <t xml:space="preserve">LA EMPRESA OFICIAL ACUAVALLE  S .A E.S.P  QUE PRESTA SERVICIO DE ACUEDUCTO Y ALCANTARILLADO REALIZO A LO LARGO DEL AÑO 2022, ACTIVIDADES DE REPOSICIÓN DE ACUEDUCTO Y ALCANTARILLADO, EN LA ZONA URBANA DEL MUNICIPIO. </t>
  </si>
  <si>
    <t>Unificación de abastecimiento y mejoramiento del sistema de tratamiento de agua.</t>
  </si>
  <si>
    <t>Mejoramiento línea de aducción, almacenamiento y bombeo</t>
  </si>
  <si>
    <t>Construcción Estación de bombeo, conducción y tratamiento</t>
  </si>
  <si>
    <t>Mejoramiento equipo de bombeo y línea de conducción</t>
  </si>
  <si>
    <t>Mejoramiento sistema de bombeo ¨Los Chorros, almacenamiento y conducción</t>
  </si>
  <si>
    <t>Construcción de sistema de bombeo y línea de conducción</t>
  </si>
  <si>
    <t>Construcción tanque de almacenamiento.</t>
  </si>
  <si>
    <t>Asesoría y asistencia técnica para mejorar la prestación del servicio de agua potable en zona rural del municipio de La cumbre</t>
  </si>
  <si>
    <t>Informaciòn obtenida en el plan operativo anual 2024</t>
  </si>
  <si>
    <t xml:space="preserve">Informaciòn obtenida en el plan operativo anual 2024 / gestiòn plan maestro de acueducto y alcantarillado </t>
  </si>
  <si>
    <t>SE ENCUENTRA EN ETAPA 2 DE CONSTRUCCION DEL PROYECTO</t>
  </si>
  <si>
    <r>
      <t xml:space="preserve">Plan Departamental para el Manejo Empresarial 
de los Servicios de Agua y Saneamiento (PDA </t>
    </r>
    <r>
      <rPr>
        <b/>
        <sz val="18"/>
        <rFont val="Verdana"/>
        <family val="2"/>
      </rPr>
      <t xml:space="preserve">VALLE DEL CAUCA </t>
    </r>
    <r>
      <rPr>
        <b/>
        <sz val="18"/>
        <color theme="1"/>
        <rFont val="Verdana"/>
        <family val="2"/>
      </rPr>
      <t>)</t>
    </r>
  </si>
  <si>
    <t>Plan Departamental para el Manejo Empresarial
 de los Servicios de Agua y Saneamiento (PDA VALLE DEL CAUCA)</t>
  </si>
  <si>
    <r>
      <t xml:space="preserve">Plan Departamental para el Manejo Empresarial 
de los Servicios de Agua y Saneamiento (PDA </t>
    </r>
    <r>
      <rPr>
        <b/>
        <sz val="18"/>
        <rFont val="Verdana"/>
        <family val="2"/>
      </rPr>
      <t>VALLE DEL CAUCA</t>
    </r>
    <r>
      <rPr>
        <b/>
        <sz val="18"/>
        <color theme="1"/>
        <rFont val="Verdana"/>
        <family val="2"/>
      </rPr>
      <t>)</t>
    </r>
  </si>
  <si>
    <t>Candelaria</t>
  </si>
  <si>
    <t>Pradera</t>
  </si>
  <si>
    <t>San Pedro</t>
  </si>
  <si>
    <t>Buenaventura</t>
  </si>
  <si>
    <t xml:space="preserve">Bugalagrande </t>
  </si>
  <si>
    <t>El Dovio</t>
  </si>
  <si>
    <t>Zarzal</t>
  </si>
  <si>
    <t>Sevilla</t>
  </si>
  <si>
    <t>Ginebra</t>
  </si>
  <si>
    <t>Ginebra y Guacari</t>
  </si>
  <si>
    <t>Buga, Ginebra y la Cumbre.</t>
  </si>
  <si>
    <t xml:space="preserve">Rio Frio </t>
  </si>
  <si>
    <t>Vijes</t>
  </si>
  <si>
    <t>Palmira</t>
  </si>
  <si>
    <t xml:space="preserve">La Cumbre </t>
  </si>
  <si>
    <t>Bolivar</t>
  </si>
  <si>
    <t>Andalucia</t>
  </si>
  <si>
    <t>Guacari</t>
  </si>
  <si>
    <t>Buga</t>
  </si>
  <si>
    <t>La Union</t>
  </si>
  <si>
    <t>CONSTRUCCIÓN EMISARIO FINALDE ALCANTARILLADO SANITARIO A PTAR Y ESTRUCTURAS DE SEPARACIÓN – COMPLEMENTACIÓN DE LA RED DE ALCANTARILLADO DEL AREA URBANA DEL MUNICIPIO DE CANDELARIA, DEPARTAMENTO DEL VALLE DEL CAUCA (Incluye Reformulacion)</t>
  </si>
  <si>
    <t>CONSTRUCCIÓN DEL SISTEMA DE ABASTECIMIENTO Y SANEAMIENTO COLECTIVO PARA LA VEREDA DE AGUA CLARA EN EL DISTRITO DE BUENAVENTUA</t>
  </si>
  <si>
    <t>CONSTRUCCION DEL SISTEMA DE ALCANTARILLADO, PTAR Y OBRAS COMPLEMENTARIAS DE LAS
VEREDAS SAN ANTONIO, LOS HISPANOS Y CENTRO POBLADO CACHIMBAL. ( Incluye Reformulacion)</t>
  </si>
  <si>
    <t>Palmira, Buga, Cartago, Ulloa, Alcala, Obando, Toro, Cerrito, Candelaria, Pradera, Ginebra, Guacari, San Pedro, Yotoco, Calima, Restrepo, Vijes, La Union y Roldanillo</t>
  </si>
  <si>
    <t>Toro</t>
  </si>
  <si>
    <t>MEMORANDO DE INTENCION PARA EL FORTALECIMIENTO DE LA ESTRATEGIA DE EDUCACIÓN AMBIENTAL  Y CONSERVACIÓN DE ÁREAS DE IMPORTANCIA ESTRATÉGICA PARA LA PROTECCIÓN DEL RECURSO HÍDRICO EN CUENCAS HIDROGRÁFICAS EN EL DEPARTAMENTO DEL VALLE DEL CAUCA</t>
  </si>
  <si>
    <t>Ansermanuevo, Bolivar, Bugalagrande, Candelaria, El Aguila, Riofrio, Roldanillo, San Pedro, Versalles, Yotoco</t>
  </si>
  <si>
    <t>Plan Departamental para el Manejo Empresarial 
de los Servicios de Agua y Saneamiento (PDA VALLE DEL CAUCA)</t>
  </si>
  <si>
    <t>Sesión No 67</t>
  </si>
  <si>
    <t>Sesión No 66</t>
  </si>
  <si>
    <r>
      <rPr>
        <b/>
        <sz val="9"/>
        <rFont val="Arial Narrow"/>
        <family val="2"/>
      </rPr>
      <t>REFORMULACION</t>
    </r>
    <r>
      <rPr>
        <sz val="9"/>
        <rFont val="Arial Narrow"/>
        <family val="2"/>
      </rPr>
      <t xml:space="preserve"> CONSTRUCCION DEL SISTEMA DE CAPTACIÓN, ADUCCIÓN, CONDUCCIÓN Y OPTIMIZACIÓN DEL ALMACENAMIENTO Y PTAP PARA LOS ACUEDUCTOS DE LOS MUNICIPIOS DE GUACARÍ Y GINEBRA EN EL VALLE DEL CAUCA </t>
    </r>
  </si>
  <si>
    <r>
      <rPr>
        <b/>
        <sz val="9"/>
        <rFont val="Arial Narrow"/>
        <family val="2"/>
      </rPr>
      <t>REFORMULACION</t>
    </r>
    <r>
      <rPr>
        <sz val="9"/>
        <rFont val="Arial Narrow"/>
        <family val="2"/>
      </rPr>
      <t xml:space="preserve"> OPTIMIZACIÓN DEL SISTEMA DE ABASTECIMIENTO DE AGUA CORREGIMIENTO COSTA RICA Y VEREDA LA SELVA, MUNICIPIO DE GINEBRA.</t>
    </r>
  </si>
  <si>
    <r>
      <rPr>
        <b/>
        <sz val="9"/>
        <rFont val="Arial Narrow"/>
        <family val="2"/>
      </rPr>
      <t>REFORMULACION</t>
    </r>
    <r>
      <rPr>
        <sz val="9"/>
        <rFont val="Arial Narrow"/>
        <family val="2"/>
      </rPr>
      <t xml:space="preserve">. CONSTRUCCIÓN PARA LA OPTIMIZACIÓN DE L ESTACIÓN DE BOMBEO CUMBA EN EL MUNICIPIO DE ZARZAL, INCLUYE RED DE ADUCCIÓN HASTA EL SISTEMA DE TRATAMIENTO Y UNIDADES DE ALMACENAMIENTO. </t>
    </r>
  </si>
  <si>
    <r>
      <rPr>
        <b/>
        <sz val="9"/>
        <rFont val="Arial Narrow"/>
        <family val="2"/>
      </rPr>
      <t>REFORMULACION.</t>
    </r>
    <r>
      <rPr>
        <sz val="9"/>
        <rFont val="Arial Narrow"/>
        <family val="2"/>
      </rPr>
      <t xml:space="preserve"> CONSTRUCCIÓN DEL SISTEMA POTABILIZACION DE AGUA, SISTEMA DE BOMBEO EN LA CAPTACION Y TANQUE DE ALMACENAMIENTO DE LA VEREDA ALTOS DEL RECREO EN EL MUNICIPIO DE SEVILLA, DEPARTAMENTO DEL VALLE DEL CAUCA.</t>
    </r>
  </si>
  <si>
    <r>
      <rPr>
        <b/>
        <sz val="9"/>
        <rFont val="Arial Narrow"/>
        <family val="2"/>
      </rPr>
      <t xml:space="preserve">REFORMULACION. </t>
    </r>
    <r>
      <rPr>
        <sz val="9"/>
        <rFont val="Arial Narrow"/>
        <family val="2"/>
      </rPr>
      <t xml:space="preserve">CONSTRUCCIÓN EMISARIO FINALDEALCANTARILLADO SANITARIO A PTAR Y ESTRUCTURAS DE SEPARACIÓN – COMPLEMENTACIÓN DE LA RED DE ALCANTARILLADO DEL AREA URBANA DEL MUNICIPIO DE CANDELARIA, DEPARTAMENTO DEL VALLE DEL CAUCA </t>
    </r>
  </si>
  <si>
    <r>
      <rPr>
        <b/>
        <sz val="9"/>
        <rFont val="Arial Narrow"/>
        <family val="2"/>
      </rPr>
      <t>REFORMULACION</t>
    </r>
    <r>
      <rPr>
        <sz val="9"/>
        <rFont val="Arial Narrow"/>
        <family val="2"/>
      </rPr>
      <t xml:space="preserve">. ONSTRUCCIÓN DEL COLECTOR FINAL DEL SISTEMA DE ALCANTARILLADO SANITARIO HACIA LA PLANTA DE TRATAMIENTO DE AGUAS RESIDUALES – PTAR DE LA ZONA URBANA DEL MUNICIPIO DE EL DOVIO – VALLE DEL CAUCA. </t>
    </r>
  </si>
  <si>
    <r>
      <rPr>
        <b/>
        <sz val="9"/>
        <rFont val="Arial Narrow"/>
        <family val="2"/>
      </rPr>
      <t>REFORMULACION.</t>
    </r>
    <r>
      <rPr>
        <sz val="9"/>
        <rFont val="Arial Narrow"/>
        <family val="2"/>
      </rPr>
      <t xml:space="preserve"> CONSTRUCCION DEL SISTEMA DE ALCANTARILLADO, PTAR Y OBRAS COMPLEMENTARIAS DE LAS VEREDAS SAN ANTONIO, LOS HISPANOS Y CENTRO POBLADO CACHIMBAL. </t>
    </r>
  </si>
  <si>
    <t>Plan Departamental para el Manejo Empresarial de los Servicios de Agua y Saneamiento (PDA VALLE DEL CAUCA)</t>
  </si>
  <si>
    <t>ADQUISICION DE  VEHICULO COMPACTADORE RECOLECTORE DE RESIDUOS SOLIDOS CON CAPACIDAD DE 25 YARDAS CUBICAS PARA LA OPTIMIZACION DEL SERVICIO PUBLICO DE ASEO EN LA ZONA URBANA Y RURAL DEL MUNICIPIO DE  OBANDO DEPARTAMENTO DEL VALLE DEL CAUCA</t>
  </si>
  <si>
    <t>ADQUISICION DE VEHICULO COMPACTADORE RECOLECTORE DE RESIDUOS SOLIDOS CON CAPACIDAD DE 25 YARDAS CUBICAS PARA LA OPTIMIZACION DEL SERVICIO PUBLICO DE ASEO EN LA ZONA URBANA Y RURAL DEL MUNICIPIO DE CAICEDONIA  DEPARTAMENTO DEL VALLE DEL CAUCA</t>
  </si>
  <si>
    <t>ADQUISICION DE  VEHICULO COMPACTADORE  RECOLECTORE DE RESIDUOS SOLIDOS CON CAPACIDAD DE 25 YARDAS CUBICAS PARA LA OPTIMIZACION DEL SERVICIO PUBLICO DE ASEO EN LA ZONA URBANA Y RURAL DEL MUNICIPIO DE TORO, DEPARTAMENTO DEL VALLE DEL CAUCA</t>
  </si>
  <si>
    <t>Proyectos</t>
  </si>
  <si>
    <t>Sesión CD No. 66 del (19/07/2024)</t>
  </si>
  <si>
    <t>Sesión CD No. 67 del (23/09/2024)</t>
  </si>
  <si>
    <t>1.	VERIFICACIÓN DEL QUÓRUM. 
2.	APROBACIÓN DEL ORDEN DEL DÍA. 
3.	PRESENTACION INFORME DE CIERRE FINAL DEL PEI 2020-2023.
4.	PRESENTACIÓN Y APROBACIÓN DEL PLAN ESTRATÉGICO DE INVERSIONES - PEI 2024-2027 POR UN VALOR TOTAL DE $ $244.639.476.377
5.	PRESENTACIÓN Y APROBACIÓN PEI 2024-2027, EN SU CAPITULO 2024 POR UN VALOR TOTAL DE $114.521.622.220
5.1.	Asignación recursos al componente Inversión en Infraestructura por $ 67.592.679.584,
5.2.	Asignación recursos al componente Aseguramiento por $ 1.948.360.000
5.3.	Asignación recursos al componente Ambiental por $ 34.498.226.661
5.4.	Servicio a la deuda: Por valor de $ 4.000.000.000, este subcomponente fue aprobado en comité directivo N° 65 del 22 de marzo de 2024.
5.5.	Asignación recursos para Costos del Gestor.
5.6.	Traslado de recursos entre componentes del PEI capítulo 2024.
6.	SOCIALIZACIÓN DE LOS PLANES DE ACCIÓN MUNICIPAL CONCERTADOS.
7.	VARIOS</t>
  </si>
  <si>
    <t>MOISES CEPEDA RESTREPO</t>
  </si>
  <si>
    <t>Visto Bueno Gerente  del Gestor</t>
  </si>
  <si>
    <t>Visto Bueno Gerentedel Gestor</t>
  </si>
  <si>
    <t>Visto Bueno Gerente del Gestor</t>
  </si>
  <si>
    <t>Firma Gerente del  Gestor PDA</t>
  </si>
  <si>
    <t>El proyecto fue radicado al MVCT para su revisión, a la fecha ya se supero la revisión preliminar y se encuentra en revisión por parte del grupo de especialistas. El gestor se encuentra dando respuestas a observaciones presentadas en los componentes de topografia, geotecnia y gestion predial.</t>
  </si>
  <si>
    <t>El proyecto fue radicado al MVCT para su revisión, a la fecha se encuentra en revisión preliminar.</t>
  </si>
  <si>
    <t xml:space="preserve">El proyecto fue devuelto por el mecanismo departamental por vencimiento del plazo para atender las observaciones del grupo evaluador. </t>
  </si>
  <si>
    <t>El proyecto fue radicado al MVCT, se encuentra en revision preliminar.</t>
  </si>
  <si>
    <t>Obra en ejecución con un porcentaje de avance de 80%</t>
  </si>
  <si>
    <t>Obra terminada en el mes de enero  del 2024</t>
  </si>
  <si>
    <t>Estudios y diseños en ejecución con un avance del 50%, a la fecha se encuentra en gestión predial de los areas requeridas para las PTARS y servidumbres de los colectores finales de alcantarillado</t>
  </si>
  <si>
    <t>Estudios y  diseños en  ejecución con un porcentane de avance del 60%</t>
  </si>
  <si>
    <t>Estudios y diseños terminados en sus componentes tecnicos, se encuentra en tramite de permisos ambientales y gestion predial.</t>
  </si>
  <si>
    <t>Obra terminada</t>
  </si>
  <si>
    <t>Obra en ejecución con un porcentaje de avance de 95%</t>
  </si>
  <si>
    <t>Estado de avance 100%. Vehiculo entregado al municipio de Caicedonia</t>
  </si>
  <si>
    <t>Estado de avance 100%.  Vehiculo entregado al municipio de Obando</t>
  </si>
  <si>
    <t>Estado de avance 100%.  Vehiculo entregado al municipio de Toro</t>
  </si>
  <si>
    <t>lepa@eva.gov.co</t>
  </si>
  <si>
    <t>lfp@eva.gov.co</t>
  </si>
  <si>
    <t>CDR 17058  30/08/2024
CDR 17059 30/08/2024</t>
  </si>
  <si>
    <t>CDR 16430 DEL 23/01/2024
CDR 16431 DEL 23/01/2024</t>
  </si>
  <si>
    <t>CDR 16428 DEL 19/01/2024
CDR 16429 DEL 19/01/2024</t>
  </si>
  <si>
    <t>CDR 17142 01/10/2024</t>
  </si>
  <si>
    <t>Certificación Aprobación de Costos Gestor Capitulo 2024 Suscrita por la Gobernadora del Departamento del Valle del Cauca. 
 Fecha 22/02/2024
Certificación Aprobación de Costos Gestor Capitulo 2024 Suscrita por la Gobernadora del Departamento del Valle del Cauca
 Fecha 10/07/2024</t>
  </si>
  <si>
    <t>REDES DE ALCANTARILLADOS Y PLANTA DE TRATAMIENTO DE AGUAS RESIDUALES (PTAR) EN EL CORREGIMIENTO DE BOLO LA ITALIA (SECTOR ZUMBÁCULO) (Palmira).</t>
  </si>
  <si>
    <t>SISTEMA DE ALCANTARILLADO Y PTAR DE LOS CORREGIMIENTO DEL BOLO SAN ISIDRO, BOLO ALIZAL Y BOLO LA ITALIA EN EL MUNICIPIO DE PALMIRA. (ESTUDIOS Y DISEÑOS)</t>
  </si>
  <si>
    <t>CONSTRUCCIÓN DEL SISTEMA DE ALCANTARILLADO Y PLANTA DE TRATAMIENTO DE AGUAS RESIDUALES DEL CORREGIMIENTO DE PALMASECA, MUNICIPIO DE PALMIRA, VALLE DEL CAUCA (ESTUDIOS Y DISEÑOS)</t>
  </si>
  <si>
    <t>SISTEMAS DE ALCANTARILLADO SANITARIO Y PLUVIAL DE LOS CENTROS POBLADOS DE ROZO, LA TORRE Y LA ACEQUIA, PLANTA DE TRATAMIENTO DE AGUAS RESIDUALES DE LA ACEQUIA EN EL MUNICIPIO DE PALMIRA, VALLE DEL CAUCA (DISEÑOS)</t>
  </si>
  <si>
    <t>OPTIMIZACION DE LA PLANTA DE POTABILIZACION PARA EL  ACUEDUCTO INTERVEREDAL DE LA  VEREDA PUENTE PALO Y 17 POBLACIONES ANEXAS EN EL MUNICIPIO DE LA CUMBRE  (ESTUDIOS Y DISEÑOS)</t>
  </si>
  <si>
    <t xml:space="preserve">CONSTRUCCION DEL ALCANTARILLADO DE LA VEREDA TAMBORAL Y CONSTRUCCION DE LA ESTACION DE BOMBEO DEL ALCANTARILLADO DE LA VEREDA CAMPOALEGRE -MUNICIPIO DE ANDALUCIA </t>
  </si>
  <si>
    <t>FASE III PUESTA EN MARCHA DEL PLAN DE ACCION - Fortalecimiento institucional en 36 comunidades en componentes legal, administrativo, financiero y comercial.</t>
  </si>
  <si>
    <t>CAPACITACION EN COMPETENCIAS LABORALES - Mediante convenio con el SENA, para la capacitación, evaluación y certificación de competencias laborales en normas técnicas de instalación de aparatos sanitarios, fundamentos para la potabilización de agua o técnicas para la desinfección del agua.</t>
  </si>
  <si>
    <t xml:space="preserve"> Caicedonia</t>
  </si>
  <si>
    <t>Alcalá</t>
  </si>
  <si>
    <t>Andalucía</t>
  </si>
  <si>
    <t>Ansermanuevo</t>
  </si>
  <si>
    <t>Argelia</t>
  </si>
  <si>
    <t>Bugalagrande</t>
  </si>
  <si>
    <t>Caicedonia</t>
  </si>
  <si>
    <t>Cali</t>
  </si>
  <si>
    <t>Calima</t>
  </si>
  <si>
    <t>Cartago</t>
  </si>
  <si>
    <t>Dagua</t>
  </si>
  <si>
    <t>El Águila</t>
  </si>
  <si>
    <t>El Cairo</t>
  </si>
  <si>
    <t>El Cerrito</t>
  </si>
  <si>
    <t>Florida</t>
  </si>
  <si>
    <t>Guacarí</t>
  </si>
  <si>
    <t>Jamundí</t>
  </si>
  <si>
    <t>La Cumbre</t>
  </si>
  <si>
    <t>La Unión</t>
  </si>
  <si>
    <t>La Victoria</t>
  </si>
  <si>
    <t>Obando</t>
  </si>
  <si>
    <t>Restrepo</t>
  </si>
  <si>
    <t>Riofrío</t>
  </si>
  <si>
    <t>Roldanillo</t>
  </si>
  <si>
    <t>Trujillo</t>
  </si>
  <si>
    <t>Tuluá</t>
  </si>
  <si>
    <t>Ulloa</t>
  </si>
  <si>
    <t>Versalles</t>
  </si>
  <si>
    <t>Yotoco</t>
  </si>
  <si>
    <t>Yumbo</t>
  </si>
  <si>
    <t>CONSTRUCCIÓN DE REDES DE ACUEDUCTOS PARA LOS CENTROS POBLADOS DE SAN CIPRIANO, CÓRDOBA, CITRONELA Y LA GLORIA, DISTRITO DE BUENAVENTURA.</t>
  </si>
  <si>
    <t xml:space="preserve">Estado de avance 100%.  </t>
  </si>
  <si>
    <t>SANTIAGO DE CALI</t>
  </si>
  <si>
    <t xml:space="preserve">EL AGUILA </t>
  </si>
  <si>
    <t xml:space="preserve">EL CAIRO </t>
  </si>
  <si>
    <t xml:space="preserve">TULUA </t>
  </si>
  <si>
    <t>Estudios complementarios terminados</t>
  </si>
  <si>
    <t>1.	VERIFICACIÓN DEL QUÓRUM. 
2.	APROBACIÓN DEL ORDEN DEL DÍA. 
3.	PRESENTACIÓN Y APROBACIÓN MODIFICACIÓN 1 DEL PLAN ESTRATÉGICO Y DE INVERSIONES PEI 2024 -2027 Y SU CAPÍTULO 2024.
3.1.	TRASLADO DE RECURSOS EN EL COMPONENTE DE INVERSION EN INFRAESTRUCTURA 
3.2.	INCORPORACIÓN Y ASIGNACIÓN DE RECURSOS AL PROYECTO “CONSTRUCCIÓN DEL SISTEMA DE ABASTECIMIENTO Y SANEAMIENTO COLECTIVO PARA LA VEREDA DE AGUA CLARA EN EL DISTRITO DE BUENAVENTURA” AL COMPONENTE DE INVERSION EN INFRAESTRUCTURA.
3.3.	INCORPORACION DE LOS NUEVOS PLANES DE ACCIÓN MUNICIPAL CONCERTADOS.
4.	APROBACIÓN DEL PLAN DE ASEGURAMIENTO DE LA PRESTACIÓN (PAP) DE LOS SERVICIOS PÚBLICOS DE ACUEDUCTO, ALCANTARILLADO Y ASEO - VIGENCIA 2024 Y ASIGNACION DE RECURSOS A DICHO PLAN.</t>
  </si>
  <si>
    <t>Información Básica</t>
  </si>
  <si>
    <t>Línea Base Indicadores</t>
  </si>
  <si>
    <t>Metas Sectoriales</t>
  </si>
  <si>
    <t>Inversiones Complementarias PDA</t>
  </si>
  <si>
    <t>CONSTRUCCION DEL SISTEMA DE CAPTACIÓN, ADUCCIÓN, CONDUCCIÓN Y OPTIMIZACIÓN DEL ALMACENAMIENTO Y PTAP PARA LOS ACUEDUCTOS DE LOS MUNICIPIOS DE GUACARÍ Y GINEBRA EN EL VALLE DEL CAUCA (Incluye Reformulacion)</t>
  </si>
  <si>
    <r>
      <t xml:space="preserve">Leer antes de realizar el respectivo diligenciamiento:
</t>
    </r>
    <r>
      <rPr>
        <sz val="9"/>
        <color theme="0"/>
        <rFont val="Verdana"/>
        <family val="2"/>
      </rPr>
      <t>1. Se debe actualizar la información correspondiente a Metas sectoriales bimestralmente de manera acumulativa, de acuerdo a las inversiones que sean terminadas e impacten los indicadores sectoriales descritos en la presente sesión. (Acta de terminación Suscrita).
2. Para el diligenciamiento de esta matriz se deberá incorporar la información de la linea base de indicadores de todos los municipios, la cual será impactada de acuerdo con las inversiones que sean terminadas.</t>
    </r>
  </si>
  <si>
    <t>CDR No. 16434 Y 16435</t>
  </si>
  <si>
    <t xml:space="preserve">Obra terminada, pendiente reicibo por parte de la SAAAB para proceder a firma de acta de Terminacion </t>
  </si>
  <si>
    <t xml:space="preserve">A la fecha no se ha dado inicio a esta actividad </t>
  </si>
  <si>
    <t xml:space="preserve">CDRs Nos. 16770 del 27 de marzo, 16928 del 23 de julio, y 17078 del 16 de septiembre de 2024. </t>
  </si>
  <si>
    <t xml:space="preserve"> ESTABILIZACIÓN DEL CORREDOR DE LA LÍNEA DE 20” Y 16” DEL ACUEDUCTO DE BUENAVENTURA DESARROLLADO EN EL MARCO DE LA SITUACIÓN DE CALAMIDAD PÚBLICA POR LOS EFECTOS DEL FENÓMENO DEL NIÑO 2024 DECRETO 0129 DEL 21 DE FEBRERO DE 2024.  (ESTUDIOS Y DISEÑOS)</t>
  </si>
  <si>
    <t>REALIZAR EL DIAGNÓSTICO SOCIAL Y TÉCNICO DE LAS FUENTES DE AGUA, DE LAS COMUNIDADES IMPACTADAS, DOTAR DE COMPARADOR COLORIMÉTRICO SUMINISTRAR E INSTALAR UN SISTEMA DE TRATAMIENTO DE AGUA POTABLE Y CAPACITAR A ESTUDIANTES Y DOCENTES EN ASPECTOS OPERATIVOS Y DE SOSTENIBILIDAD, DE LAS INSTITUCIONES EDUCATIVAS PRIORIZADAS</t>
  </si>
  <si>
    <t>Se presentan 47 inversiones complementarias con el PDA de los municipios vinculados</t>
  </si>
  <si>
    <t>Buenaventura, Toro, Palmira y El Cerrito</t>
  </si>
  <si>
    <r>
      <t xml:space="preserve">Observaciones: 
</t>
    </r>
    <r>
      <rPr>
        <sz val="9"/>
        <color theme="1"/>
        <rFont val="Verdana"/>
        <family val="2"/>
      </rPr>
      <t xml:space="preserve">
- Los recursos de la secretaria de ambiente y desarrollo sostenible del departamento se incluyen con base en el memorando de intencion y sus anexos, suscrito entre la secretaria de ambiente y Vallecaucana de Aguas SA ESP.</t>
    </r>
  </si>
  <si>
    <r>
      <t xml:space="preserve">LINEA CAPACITACION 2024:  REALIZAR EL DIAGNÓSTICO SOCIAL Y TÉCNICO DE LAS FUENTES DE AGUA, DE LAS COMUNIDADES IMPACTADAS, DOTAR DE COMPARADOR COLORIMÉTRICO SUMINISTRAR E INSTALAR UN SISTEMA DE TRATAMIENTO DE AGUA POTABLE Y CAPACITAR A ESTUDIANTES Y DOCENTES EN ASPECTOS OPERATIVOS Y DE SOSTENIBILIDAD, DE </t>
    </r>
    <r>
      <rPr>
        <b/>
        <sz val="9"/>
        <color theme="1"/>
        <rFont val="Verdana"/>
        <family val="2"/>
      </rPr>
      <t>CUATRO</t>
    </r>
    <r>
      <rPr>
        <sz val="9"/>
        <color theme="1"/>
        <rFont val="Verdana"/>
        <family val="2"/>
      </rPr>
      <t xml:space="preserve">  INSTITUCIONES EDUCATIVAS PRIORIZADAS.</t>
    </r>
  </si>
  <si>
    <t>Sesión CD No. 68 del (19/12/2024)</t>
  </si>
  <si>
    <t>Sesión No 68</t>
  </si>
  <si>
    <t xml:space="preserve">1. VERIFICACIÓN DEL QUÓRUM
2. APROBACIÓN DEL ORDEN DEL DÍA. 
3. PRESENTACIÓN Y APROBACIÓN MODIFICACION 2 DEL PLAN ESTRATÉGICO DE
INVERSIONES (PEI) 2024-2027 - CAPITULO 2024
3.1 Traslado de recursos del Componente de infraestructura de acueducto, alcantarillado
y aseo al Componente de Plan de Gestión Social (PGS) 
4. APROBACION DEL PLAN DE GESTION SOCIAL PERIODO 2024-2027 Y ASIGNACION
DE RECURSOS PARA EL PGS DEL PEI 2024
</t>
  </si>
  <si>
    <t>Proyecto viabilizado por el MVCT y se firmo el CUR entre el MVCT, Distrito de Buenaventura y Vallecaucana, esta en elaboración de estudios previos para dar inicio al proceso de selección de licitación pública.</t>
  </si>
  <si>
    <t>Proyecto viabilizado.
Se encuentra en elaboración de estudios previos para dar inicio al proceso de selección de licitación pública.</t>
  </si>
  <si>
    <t>Proyecto terminado</t>
  </si>
  <si>
    <t>Obra en ejecución con un porcentaje de avance de 60%</t>
  </si>
  <si>
    <t>Proyecto viabilizado por el MVCT, se encuentra en elaboración CUR entre el MVCT, Distrito de Buenaventura y Vallecaucana de Aguas SA ESP para poder dar inicio al proceso de contratacion</t>
  </si>
  <si>
    <t>El proyecto fue viabilizado por el MVCT y sera financiado con recursos de la nación. Se encuentra en elaboración el CUR con el distrito de Buenaventura, MVCT y Gestor del PDA.</t>
  </si>
  <si>
    <t>El proyecto fue radicado ante el mecanismo departamental de viabilización, se encuentra en revisión por parte del grupo evaluador.</t>
  </si>
  <si>
    <t>Obra en ejecución con un porcentaje de avance de 30%. La reformulación fue radicada ante el mecanismo departamental de viabilización y presentada al comité tecnico departamental para su viabilidad en session No. 27 del dia 16 de octubre de 2024</t>
  </si>
  <si>
    <t>Obra en ejecución con un porcentaje de avance de 60%. La reformulación fue radicada ante el mecanismo departamental de viabilización y presentada al comité tecnico departamental para su viabilidad en session No. 27 del dia 16 de octubre de 2024</t>
  </si>
  <si>
    <t>Obra en ejecución ccn un porcentaje de avance de 71%</t>
  </si>
  <si>
    <t>Obra en ejecución ccn un porcentaje de avance de 62%</t>
  </si>
  <si>
    <t xml:space="preserve">Estudios y diseños terminado y pendiente presentacion ante la ventanilla unica departamental </t>
  </si>
  <si>
    <t>Obra en ejecución con un porcentaje de avance de 80%. La reformulación fue presentada al mecanismo departamental de viabilización y se encuentra en revisión por parte del grupo evaluador</t>
  </si>
  <si>
    <t>Obra en ejecución ccn un porcentaje de avance de 41%</t>
  </si>
  <si>
    <t>Obra en ejecución ccn un porcentaje de avance de 58%</t>
  </si>
  <si>
    <t>Obra en ejecución ccn un porcentaje de avance de 78%</t>
  </si>
  <si>
    <t>Estudios y  diseños en  ejecución con un porcentane de avance del 30%</t>
  </si>
  <si>
    <t>Obra en ejecución con un porcentaje de avance del 72%</t>
  </si>
  <si>
    <t>Obra en ejecución con un porcentaje de avance del 97%,  la reformulación fue aprobada por el comité tecnico departamental en la session No. 027 del 19 de ctubre de 2024</t>
  </si>
  <si>
    <t>Obra en ejecución con un porcentaje de avance de 2%</t>
  </si>
  <si>
    <t>En proceso de formulacion de pliego de condiciones para proceso de licitaciòn pùblica.</t>
  </si>
  <si>
    <t>CDRS 16734, 16847,
17042, Y 17508</t>
  </si>
  <si>
    <t>CDR 17541  06/12/2024
CDR 17542  06/12/2024</t>
  </si>
  <si>
    <t>CDR 17553  10/12/2024
CDR 17554 10/12/2024</t>
  </si>
  <si>
    <t>CDR 17543  06/12/2024
CDR 17544 06/12/2024</t>
  </si>
  <si>
    <t>CDR 17676  21/12/2024
CDR 17677 321/12/2024</t>
  </si>
  <si>
    <t>CDR 17531  04/12/2024
CDR 17532  04/12/2024</t>
  </si>
  <si>
    <t>CDR 17863 del 26/12/24</t>
  </si>
  <si>
    <t xml:space="preserve">El Dovio </t>
  </si>
  <si>
    <t>CONSTRUCCION OBRAS COPLEMENTARIAS RED DE ALCANTARILLADO - ESTRUCTURA DE SEPARACION Y ESTACION DE BOMBEO DE AGUAS RESIDUALES "EBAR" CABECERA MUNICIPAL MUNICIPIO DEL DOVIO, DEPARTAMENTO DEL VALLE DEL CAUCA.</t>
  </si>
  <si>
    <t>Buga, El Cerrito, Ginebra, La Unio, Restrepo, Riofrio, Roldanillo, Sevilla, Yotoco, Bugalagrande, Yumbo, Palmira, Ginebra</t>
  </si>
  <si>
    <t xml:space="preserve"> Se han priorizaron los municipio y las comunidades a participar en el programa y socializado las fechas de capacitacion y evaluacion con lo que se ha avanzado en el  Proyecto  del 25% de ejecucion</t>
  </si>
  <si>
    <t>Se realizaron actividades como mesas de trabajo y capacitaciones, en especial en los componentes legal y administrativo,  comunidades priorizadas en esta fase. Avanzando en una  ejecuciòn cdel 98,14%</t>
  </si>
  <si>
    <r>
      <t xml:space="preserve">Se instalaron los colectores de 8" que recogen las aguas domesticas de la poblacion y se construyeron las reopectivas camaras e inspeccion. </t>
    </r>
    <r>
      <rPr>
        <sz val="9"/>
        <rFont val="Verdana"/>
        <family val="2"/>
      </rPr>
      <t>Avanzando en una  ejecución  52%</t>
    </r>
  </si>
  <si>
    <r>
      <t>Se realizaron rellenos sobre las estrucutras storm tech y se inicio el relleno con tierra y en algunos zonas se empezo sembrar el cesped. A</t>
    </r>
    <r>
      <rPr>
        <sz val="9"/>
        <rFont val="Verdana"/>
        <family val="2"/>
      </rPr>
      <t>vanzando en una  ejecución del 98.75%</t>
    </r>
  </si>
  <si>
    <r>
      <t xml:space="preserve">Se continuan actividades en la PTAR construccion de losas superiores en las distintos tanques </t>
    </r>
    <r>
      <rPr>
        <sz val="9"/>
        <color rgb="FFFF0000"/>
        <rFont val="Verdana"/>
        <family val="2"/>
      </rPr>
      <t xml:space="preserve"> </t>
    </r>
    <r>
      <rPr>
        <sz val="9"/>
        <rFont val="Verdana"/>
        <family val="2"/>
      </rPr>
      <t xml:space="preserve">avance de 82% de ejecucion </t>
    </r>
  </si>
  <si>
    <t xml:space="preserve"> Se instalaron 800 metros de tuberia de la linea de conduccion; Se han iniciado las actividades de excavación y conformación del terreno para la construccion de la PTAT con una vance de ejecucion  del 18%</t>
  </si>
  <si>
    <t xml:space="preserve">Se realizo la optimizacion de los sedimentadores de las PTAP´s  y tanque de almacenamiento en ginebra   avanzando en un  66% en el proyecto </t>
  </si>
  <si>
    <t>Se continua en la construccion de la Bocatoma, desarenador, linea de Aducción  y  Viaducto  con ejecución  del 77%</t>
  </si>
  <si>
    <t xml:space="preserve">Se instalo 350 metros de tuberia en Polietileno de 6"   con un porcentaje de avance de 58%. </t>
  </si>
  <si>
    <t xml:space="preserve">Obra en ejecución con un porcentaje de avance de 49%., el valor se actualizo conforme a la adición presupuestal de la reformulación del proyecto. Se realizo la erminacin de la obra civil, cerramineto y instalacion de cometidas electeicas subterraneas </t>
  </si>
  <si>
    <t>Estudios y  diseños en  ejecución. Se realizo la seleccion de la alternativa de solucion y se revisaron la parte hidraulica y estrucutral con un porcentane de avance del 50%</t>
  </si>
  <si>
    <t>Se realizo la instalacion de la tuberia, se Pavimento los tramos afectados por la instalcion de tuberias, se construyo andes y cerramiento perimetral de la EBAR  con un porcentaje de avance del 82%</t>
  </si>
  <si>
    <t>Obra en ejecución con un porcentaje de avance de 57%. el valor se actualizo conforme a la adición presupuestal de la reformulación del proyecto. Se realizo solicitud de permiso ante la CVC para la ubicación de la PTAR.</t>
  </si>
  <si>
    <t>Obra en ejecución con un porcentaje de avance de 60.8%, el valor se actualizo conforme a la reformulación del proyecto. Se continua con la  Construccion de de estructuras de separacion, instalacion de tuberias de alcantarillado.</t>
  </si>
  <si>
    <t>Estudios y  diseños en  ejecución. Se realizo la impresión de las memorias, planos y la formulacion del la ficha MGA. con un porcentane de avance del 60%</t>
  </si>
  <si>
    <t xml:space="preserve">Obra en ejecución con un porcentaje de avance de 95%. Se  instalación de 400 ML de tubería de 10 y 12 plg en el tramo de via concesionada a la ANI  ubicado entre La EBAR y La Glorieta Las Brisas. construcción de cámaras de inspección y el relleno compactado de zanjas después de instalar la tubería. </t>
  </si>
  <si>
    <t>Obra en ejecución con un porcentaje de avance de 80%. Se construyó la cuneta perimetral para evacuación de aguas lluvias.
-La Interventoría ya revisó y aprobó los diseños estructurales definitivos para la construcción del viaducto.</t>
  </si>
  <si>
    <t>Obra en ejecución con un porcentaje de avance del 99%,  la reformulación fue aprobada por el comité tecnico departamental en la session No. 027 del 19 de octubre de 2024. Se firmó acta de reinicio y el contratista retomó laboras en la PTAP de Guabas.
-Realizó la adquisición de la canasta para retención de sólidos y la plataforma para extraer las bombas para mantenimiento.
-También inició con las adecuaciones mecánicas y civiles para instalar los equipos
-Construyó la pasarela adicional para trabajos de mantenimiento</t>
  </si>
  <si>
    <t xml:space="preserve">Obra finalizada y contrato Suspendido.
Esta pendiente entrega de planos As Built y recorrido con la SAAAB para proceder a la entrega de la obra.  </t>
  </si>
  <si>
    <t xml:space="preserve">Se realizaron Excavaciones y construcion de camara electrica para la red de baja tension, se construyeron pedestales para el tanque elevado, instalacion de tuberia HD 450 mm. Obra en ejecución con un porcentaje de avance de 63%. </t>
  </si>
  <si>
    <t>Instalacion de los equipos electrónicos en la caseta de monitoreo remoto de caudales y corrección de algunas fugas en acometidas. Obra en ejecución con un porcentaje de avance de 66%</t>
  </si>
  <si>
    <t>C.D. No. 46 DE 14 Jul. 2020, Adoptado mediante Decreto Dptal                          No. 1-3-1832 del 22 Dic. 2020</t>
  </si>
  <si>
    <t xml:space="preserve">Certificación del 29 Ene. 2025 suscrita por la Secretaria de Ambiente del Dpto del Valle del Cauca. </t>
  </si>
  <si>
    <t xml:space="preserve">Convenio firmado con giro directo autorizado hasta el 31 de dic. 2024. </t>
  </si>
  <si>
    <t>Proyecto en ejecuciòn con un porcentaje de avance del 98,14%</t>
  </si>
  <si>
    <r>
      <rPr>
        <b/>
        <sz val="9"/>
        <rFont val="Arial Narrow"/>
        <family val="2"/>
      </rPr>
      <t>REFORMULACION.</t>
    </r>
    <r>
      <rPr>
        <sz val="9"/>
        <rFont val="Arial Narrow"/>
        <family val="2"/>
      </rPr>
      <t>PROYECTO ALCANTARILLADO GUACARÍ-GUABAS,  DEPARTAMENTO DEL VALLE DEL CAUCA.</t>
    </r>
  </si>
  <si>
    <t>La Secretaria de Ambiente y Desarrollo Sostenible avanzó en un 100% en la contracacion de las actividades.</t>
  </si>
  <si>
    <t>En reunión del 19 Dic. 2024 el Comité Directivo del PDA aprobó el PGS 2024-2027 y le asignó recursos del PEI 2024.  Se dió trámite al respectivo CDR el cual fué expedido por el FIA el 26 Dic. 2024.</t>
  </si>
  <si>
    <t>Bolsa Recursos</t>
  </si>
  <si>
    <t>El Aguila</t>
  </si>
  <si>
    <t xml:space="preserve">Formulación, ajuste y/o actualización de documentos PGIRS </t>
  </si>
  <si>
    <t>Estudios y Diseños para la construcción de ECA Bocana del Distrito de Buenaventura</t>
  </si>
  <si>
    <t>Construcción de ECA Bocana del Distrito de Buenaventura</t>
  </si>
  <si>
    <t>REALIZAR REUNIONES DE SOCIALIZACIÓN CON LAS AUTORIDADES MUNICIPALES, PRESTADOR, COMUNIDAD IMPACTADA Y LIDERES COMUNITARIOS, CON EL OBJETO DE PRESENTAR LAS GENERALIDADES DEL PROYECTO A EJECUTAR Y FIJAR COMPROMISOS.</t>
  </si>
  <si>
    <t xml:space="preserve">Toro, Buenaventura, Palmira, El Cerrito, Pradera, Buga, Restrepo, Obando, </t>
  </si>
  <si>
    <t>REALIZAR LA IMPRESIÓN DE MATERIAL DIDÁCTICO EN RELACIÓN CON AGUA, SALUD Y VIDA, ENTREGAR CARTILLAS, GORRAS Y MOCHILAS, PARA LOS CDA, ASPECTOS DE SANEAMIENTO BÁSICO E HIGIENE, Y USO EFICIENTE Y AHORRO DEL AGUA PARA LOS DOCENTES Y ESTUDIANTES, PROFUNDIZANDO EL MENSAJE DEL PROGRAMA DE CULTURA DEL AGUA.</t>
  </si>
  <si>
    <t xml:space="preserve">Alcala, Ansermanuevo,AndaluciaB/vent,Bolivar,Caicedonia Bu/grande, Calima, Candelaria, Cartago, Dagua, El Cairo, El Cerrito, El Dovio, Florida, Ginebra, Guacarí, Buga, Jamundi, La cumbre, La Unión, La Victoria, Obando, Palmira, Pradera, Restrepo, Riofrio, Florida, Sanpedro, Sevilla, Toro, Trujillo, Ulloa, Versalles, Vijesm Yotoco, Yumbo, Zarzal.    </t>
  </si>
  <si>
    <t>REALIZAR DE FORMA CONTINUA Y PERMANENTE LA CARACTERIZACIÓN DE LA COMUNIDAD QUE UTILIZA LOS SERVICIOS PÚBLICOS DOMICILIARIOS DE AGUA, ALCANTARILLADO Y SANEAMIENTO BÁSICO EN LOS MUNICIPIOS VINCULADOS AL PDA EN EL DEPARTAMENTO DEL VALLE</t>
  </si>
  <si>
    <t xml:space="preserve">Buenaventura, Bugalagrande, San pedro, Palmira, Dovio, Riofrio  </t>
  </si>
  <si>
    <t>SUPERVISAR QUE LA INSTALACIÓN DE VALLAS INFORMATIVAS, CUENTE CON LA INFORMACIÓN ACTUALIZADA DE LOS PROYECTOS DE OBRA NUEVOS, INCLUYAN LA INFORMACIÓN SOLICITADA EN LOS PLIEGOS, Y VERIFICAR LA INSTALACIÓN DE CARTELERAS INFORMATIVAS EN ALCALDÍAS MUNICIPALES, O CASETAS COMUNALES, ESCUELAS Y PUESTOS DE SALUD, ASÍ COMO SU RESPECTIVO USO.</t>
  </si>
  <si>
    <t xml:space="preserve">Buenaventura, Bugalagrande, San pedro, Palmira, Dovio, Riofrio, El Cerrito, Toro, Gobernación del Valle del Cauca.  </t>
  </si>
  <si>
    <t>VERIFICAR LA INSTALACIÓN E IMPLEMENTACIÓN DE ACCIONES DE SEGUIMIENTO DE UN (1) PUNTO DE ATENCIÓN AL USUARIO EN CADA OBRA NUEVA, CON LA INSTALACIÓN DE BUZONES DE PQRS, VALIDANDO EL CUMPLIMIENTO DEL HORARIO Y DÍAS DE ATENCIÓN PROGRAMADOS.</t>
  </si>
  <si>
    <t>ELABORAR UNA MATRIZ DE SEGUIMIENTO (EN EXCEL) DE LAS PQRS RECIBIDAS POR CADA OBRA QUE PERMITA ANALIZAR LOS CASOS MÁS RECURRENTES</t>
  </si>
  <si>
    <t>REALIZAR Y ACOMPAÑAR LAS REUNIONES DE AVANCE EN CADA UNA DE LAS OBRAS, DIRIGIDAS A LA COMUNIDAD, DE MANERA CONJUNTA CON EL EQUIPO TÉCNICO Y SOCIAL DEL CONTRATISTA DE OBRA, LA INTERVENTORÍA Y EL PDA, Y DE SER NECESARIO COORDINAR LAS REUNIONES O ASAMBLEAS DE RENDICIÓN DE CUENTAS UNA VEZ FINALIZADAS LAS OBRAS.</t>
  </si>
  <si>
    <t>ACOMPAÑAR LOS RECORRIDOS PROGRAMADOS EN CADA OBRA EN EJECUCIÓN.</t>
  </si>
  <si>
    <t>DICTAR TALLERES A TODOS LOS VECINOS DE LAS INSTITUCIONES EDUCATIVAS PRIORIZADAS EN ASPECTOS QUE GENEREN APROPIACIÓN Y SENTIDO DE PERTENENCIA SOBRE EL PROYECTO LOS ALCANCES E IMPORTANCIA, CREADO COMITÉS DE APOYO PARA EL FUNCIONAMIENTO DE LAS PLANTAS DE POTABILIZACIÓN</t>
  </si>
  <si>
    <t xml:space="preserve">Buenaventura, Bugalagrande, San pedro, Palmira, Dovio, Riofrio, El Cerrito, Toro  </t>
  </si>
  <si>
    <t>ACTUALIZAR LA INFORMACIÓN, APOYAR LA CONSTITUCIÓN Y ACOMPAÑAR LAS REUNIONES CONVOCADAS POR LOS COMITÉS DE DESARROLLO Y CONTROL SOCIAL, COMITÉS VEEDORES EXISTENTES</t>
  </si>
  <si>
    <t>ACOMPAÑAR LAS REUNIONES CONVOCADAS, APOYAR A LOS MUNICIPIOS EN LA CREACIÓN DE LOS COMITÉS DE DESARROLLO Y CONTROL SOCIAL PARA LA PRESTACIÓN DE LOS SERVICIOS DE AAA EN SU EJERCICIO DE CONTROL</t>
  </si>
  <si>
    <t>Buenaventura, Bugalagrande, San pedro, Palmira, Dovio, Riofrio, El Cerrito, Toro</t>
  </si>
  <si>
    <t>REALIZAR REUNIONES, MENSUALES DE SEGUIMIENTO CON LOS EQUIPOS SOCIALES DEL CONTRATISTA DE OBRA E INTERVENTORÍA, VALIDANDO LA CONTRATACIÓN, CONTINUIDAD DEL PROFESIONAL SOCIAL EN OBRA E INTERVENTORÍA, DANDO FORMA AL SEGUIMIENTO A LA IMPLEMENTACIÓN DEL PLAN DE ACOMPAÑAMIENTO SOCIAL EN CADA OBRA</t>
  </si>
  <si>
    <t>REALIZAR CONCERTACIÓN INTERINSTITUCIONAL ENTRE EL GESTOR DEL PDA Y LAS SECRETARÍAS DE EDUCACIÓN DE CADA MUNICIPIO, CAPACITANDO MEDIANTE TALLERES DE FORMACIÓN A TODOS LOS DOCENTES Y COORDINADORES ACADÉMICOS Y TALLERES MOTIVACIONALES A LOS ESTUDIANTES DE LAS INSTITUCIONES EDUCATIVAS PRIORIZADAS PARA LA CONSTITUCIÓN DE CLUBES DEFENSORES DEL AGUA</t>
  </si>
  <si>
    <t>Guacarí, Jamundi, Roldanillo</t>
  </si>
  <si>
    <r>
      <t xml:space="preserve">LINEA CAPACITACION 2024:  REALIZAR EL DIAGNÓSTICO SOCIAL Y TÉCNICO DE LAS FUENTES DE AGUA, DE LAS COMUNIDADES IMPACTADAS, DOTAR DE COMPARADOR COLORIMÉTRICO SUMINISTRAR E INSTALAR UN SISTEMA DE TRATAMIENTO DE AGUA POTABLE Y CAPACITAR A ESTUDIANTES Y DOCENTES EN ASPECTOS OPERATIVOS Y DE SOSTENIBILIDAD, DE </t>
    </r>
    <r>
      <rPr>
        <b/>
        <sz val="9"/>
        <color theme="1"/>
        <rFont val="Verdana"/>
        <family val="2"/>
      </rPr>
      <t>SEIS</t>
    </r>
    <r>
      <rPr>
        <sz val="9"/>
        <color theme="1"/>
        <rFont val="Verdana"/>
        <family val="2"/>
      </rPr>
      <t xml:space="preserve"> INSTITUCIONES EDUCATIVAS PRIORIZADAS.</t>
    </r>
  </si>
  <si>
    <t>REALIZAR TALLERES MOTIVACIONALES Y DE CONCIENTIZACIÓN, A LAS FAMILIAS DE LOS NIÑOS Y NIÑAS QUE PARTICIPAN EN LA ESTRATEGIA DE CDA, ORIENTADA EN LOS TEMAS DE MANEJO ADECUADO DE LOS SISTEMAS DE ALCANTARILLADO Y ACUEDUCTO DOMICILIARIO, USO ADECUADO Y AHORRO DE AGUA</t>
  </si>
  <si>
    <t xml:space="preserve">Gestion del Riesgo Sectorial </t>
  </si>
  <si>
    <t>Maria Victoria Romero</t>
  </si>
  <si>
    <r>
      <t xml:space="preserve">FORMULACION Y ESTRUCTURACION PARA LA OPTIMIZACION DEL SISTEMA DE ACUEDUCTO Y SISTEMA DE ALCANTARILLADO DEL CORREGIMIENTO DE GALICIA MUNICIPIO DE </t>
    </r>
    <r>
      <rPr>
        <b/>
        <sz val="9"/>
        <color theme="1"/>
        <rFont val="Verdana"/>
        <family val="2"/>
      </rPr>
      <t>BUGALAGRANDE</t>
    </r>
    <r>
      <rPr>
        <sz val="9"/>
        <color theme="1"/>
        <rFont val="Verdana"/>
        <family val="2"/>
      </rPr>
      <t xml:space="preserve"> - DEPARTAMENTO DEL VALLE DEL CAUCA</t>
    </r>
  </si>
  <si>
    <r>
      <t xml:space="preserve">FORMULACIÓN Y ESTRUCTURACIÓN DE LOS  ESTUDIOS Y DISEÑOS DEL PROYECTO PARA LA OPTIMIZACIÓN DEL ACUEDUCTOO DE LA VEREDA SONSITO INCLUYENDO LAS VEREDAS DEL MANANTIAL, LA UNIDAD E INCIVA DEL CORREGIMIENTO ZANJÓN HONDO, MUNICIPIO DE </t>
    </r>
    <r>
      <rPr>
        <b/>
        <sz val="9"/>
        <color theme="1"/>
        <rFont val="Verdana"/>
        <family val="2"/>
      </rPr>
      <t>GUADALAJARA DE BUGA</t>
    </r>
    <r>
      <rPr>
        <sz val="9"/>
        <color theme="1"/>
        <rFont val="Verdana"/>
        <family val="2"/>
      </rPr>
      <t xml:space="preserve">, DEPARTAMENTO DEL VALLE DEL CAUCA </t>
    </r>
  </si>
  <si>
    <r>
      <t xml:space="preserve">ESTRUCTURACIÓN Y FORMULACIÓN DE ESTUDIOS Y DISEÑOS PARA OBRAS DE PROTECCION DEL ACUEDUCTO Y ALCANTARILLADO DEL CENTRO POBLADO EL PLACER, MUNICIPIO DE </t>
    </r>
    <r>
      <rPr>
        <b/>
        <sz val="9"/>
        <color theme="1"/>
        <rFont val="Verdana"/>
        <family val="2"/>
      </rPr>
      <t>EL CERRITO</t>
    </r>
    <r>
      <rPr>
        <sz val="9"/>
        <color theme="1"/>
        <rFont val="Verdana"/>
        <family val="2"/>
      </rPr>
      <t xml:space="preserve"> – DEPARTAMENTO VALLE DEL CAUCA</t>
    </r>
  </si>
  <si>
    <r>
      <t xml:space="preserve">FORMULACIÓN Y ESTRUCTURACIÓN DE LOS  ESTUDIOS Y DISEÑOS DEL PROYECTO PARA LA OPTIMIZACIÓN DEL SISTEMA DE ACUEDUCTO DEL CORREGIMIENTO BOLO BARRIO NUEVO, MUNICIPIO DE </t>
    </r>
    <r>
      <rPr>
        <b/>
        <sz val="9"/>
        <color theme="1"/>
        <rFont val="Verdana"/>
        <family val="2"/>
      </rPr>
      <t>PALMIRA</t>
    </r>
    <r>
      <rPr>
        <sz val="9"/>
        <color theme="1"/>
        <rFont val="Verdana"/>
        <family val="2"/>
      </rPr>
      <t xml:space="preserve"> DEPARTAMENTO DEL VALLE DEL CAUCA,</t>
    </r>
  </si>
  <si>
    <r>
      <t xml:space="preserve">FORMULACIÓN Y ESTRUCTURACIÓN DE LOS  ESTUDIOS Y DISEÑOS DEL PROYECTO PARA LA OPTIMIZACIÓN DEL SISTEMA DE ACUEDUCTO DEL CORREGIMIENTO BOLO ALIZAL, MUNICIPIO DE </t>
    </r>
    <r>
      <rPr>
        <b/>
        <sz val="9"/>
        <color theme="1"/>
        <rFont val="Verdana"/>
        <family val="2"/>
      </rPr>
      <t>PALMIRA</t>
    </r>
    <r>
      <rPr>
        <sz val="9"/>
        <color theme="1"/>
        <rFont val="Verdana"/>
        <family val="2"/>
      </rPr>
      <t xml:space="preserve"> DEPARTAMENTO DEL VALLE DEL CAUCA</t>
    </r>
  </si>
  <si>
    <r>
      <t xml:space="preserve">FORMULACIÓN Y ESTRUCTURACIÓN PARA LA OPTIMIZACIÓN DEL SISTEMA DE ACUEDUCTO DEL CORREGIMIENTO EL PEDREGAL, MUNICIPIO DE </t>
    </r>
    <r>
      <rPr>
        <b/>
        <sz val="9"/>
        <color theme="1"/>
        <rFont val="Verdana"/>
        <family val="2"/>
      </rPr>
      <t>FLORIDA</t>
    </r>
    <r>
      <rPr>
        <sz val="9"/>
        <color theme="1"/>
        <rFont val="Verdana"/>
        <family val="2"/>
      </rPr>
      <t>, DEPARTAMENTO DEL VALLE DEL CAUCA.</t>
    </r>
  </si>
  <si>
    <r>
      <t xml:space="preserve">FORMULACION Y ESTRUCTURACION DEL PROYECTO  DEL SISTEMA DE ALCANTARILLADO DEL CORREGIMIENTO LA TUPIA, MUNICIPIO DE </t>
    </r>
    <r>
      <rPr>
        <b/>
        <sz val="9"/>
        <color theme="1"/>
        <rFont val="Verdana"/>
        <family val="2"/>
      </rPr>
      <t>PRADERA</t>
    </r>
    <r>
      <rPr>
        <sz val="9"/>
        <color theme="1"/>
        <rFont val="Verdana"/>
        <family val="2"/>
      </rPr>
      <t>, VALLE DEL CAUCA.</t>
    </r>
  </si>
  <si>
    <r>
      <t xml:space="preserve">FORMULACION Y ESTRUCTURACION DEL PROYECTO DEL SISTEMA DE ACUEDUCTO DE LA VEREDA LA MARÍA EN EL CORREGIMIENTO DE TENJO, MUNICIPIO DE </t>
    </r>
    <r>
      <rPr>
        <b/>
        <sz val="9"/>
        <color theme="1"/>
        <rFont val="Verdana"/>
        <family val="2"/>
      </rPr>
      <t>PALMIRA</t>
    </r>
    <r>
      <rPr>
        <sz val="9"/>
        <color theme="1"/>
        <rFont val="Verdana"/>
        <family val="2"/>
      </rPr>
      <t>, VALLE DEL CAUCA.</t>
    </r>
  </si>
  <si>
    <r>
      <t xml:space="preserve">FORMULACIÓN Y ESTRUCTURACIÓN DE LOS  ESTUDIOS Y DISEÑOS DEL PROYECTO PARA LA OPTIMIZACIÓN DEL SISTEMA DE ACUEDUCTO AGUA DE DIOS ABASTECE A LAS VEREDA ILAMA EL AGRADO Y AGUAS DE DIOS, MUNICIPIO DE </t>
    </r>
    <r>
      <rPr>
        <b/>
        <sz val="9"/>
        <color theme="1"/>
        <rFont val="Verdana"/>
        <family val="2"/>
      </rPr>
      <t>RESTREPO</t>
    </r>
    <r>
      <rPr>
        <sz val="9"/>
        <color theme="1"/>
        <rFont val="Verdana"/>
        <family val="2"/>
      </rPr>
      <t xml:space="preserve"> DEPARTAMENTO DEL VALLE DEL CAUCA</t>
    </r>
  </si>
  <si>
    <r>
      <t xml:space="preserve">ESTRUCTURACIÓN Y FORMULACIÓN DE LOS ESTUDIOS Y DISEÑOS DEL SISTEMA DE ABASTECIMIENTO, TRATAMIENTO Y SUMINISTRO DE AGUA POTABLE, PARA EL ACUEDUCTO INTERVEREDAL
 LA SEDALIA – EL CEDRAL – LA ALBANIA ALTA - LA ALBANIA BAJA – EL PITAL Y BUENOS AIRES MUNICIPIO </t>
    </r>
    <r>
      <rPr>
        <b/>
        <sz val="9"/>
        <color theme="1"/>
        <rFont val="Verdana"/>
        <family val="2"/>
      </rPr>
      <t>EL AGUILA</t>
    </r>
  </si>
  <si>
    <r>
      <t xml:space="preserve">FORMULACION Y ESTRUCTURACION DEL PROYECTO DEL SISTEMA DE ACUEDUCTO INTERVEREDAL MIRAVALLE,  TAGUALES, SIBERIA Y RIVERALTA MUNICIPIO DE </t>
    </r>
    <r>
      <rPr>
        <b/>
        <sz val="9"/>
        <color theme="1"/>
        <rFont val="Verdana"/>
        <family val="2"/>
      </rPr>
      <t>LA VICTORIA</t>
    </r>
    <r>
      <rPr>
        <sz val="9"/>
        <color theme="1"/>
        <rFont val="Verdana"/>
        <family val="2"/>
      </rPr>
      <t xml:space="preserve"> - DEPARTAMENTO DEL VALLE DEL CAUCA</t>
    </r>
  </si>
  <si>
    <t xml:space="preserve">OPTIMIZACIÒN Y AMPLIACIÒN DEL ACUEEDUCTO DEL ALTO Y BAJO ZARAGOZA - MUNICIPIO DE BUENAVENTURA - VALLLE DEL CAUCA </t>
  </si>
  <si>
    <t xml:space="preserve">Buenaventura </t>
  </si>
  <si>
    <t xml:space="preserve">CONSTRUCCION DEL SISTEMA DE ABASTECIMIENTO Y SANEAMIENTO COLECTIVO PARA LA VEREDA DE AGUA CLARA EN EL DISTRITO DE BUENAVENTURA </t>
  </si>
  <si>
    <t>REC. PROPIOS MCIPIO</t>
  </si>
  <si>
    <t xml:space="preserve">CONSTRUCCION REDES DE ALCANTARILLADOS Y PLANTAS DE TRATAMIENTO DE AGUAS RESIDUALES (PTAR) EN EL CORREGIMIENTO DE TIENDA NUEVA DEL MUNICIPIO DE PALMIRA. </t>
  </si>
  <si>
    <t xml:space="preserve">Adquisicion de 5 vehiculos recolectores de residuos solidos </t>
  </si>
  <si>
    <t>Clausura de botadero/microrelleno</t>
  </si>
  <si>
    <t>Construccion ECA Bazan Bocana (B.tura) y mejoramiento Zona de Compost Versalles</t>
  </si>
  <si>
    <t xml:space="preserve">Estudios y diseños ECA de Bazan Bocana </t>
  </si>
  <si>
    <t>SGP Dpto</t>
  </si>
  <si>
    <t>Recursos propios del Dpto, de Libre Destinación.</t>
  </si>
  <si>
    <t xml:space="preserve">ACUEDUCTO DE LA VEREDA LA UNION CORREGIMIENTO DE PALMASECA </t>
  </si>
  <si>
    <t xml:space="preserve">Palmira </t>
  </si>
  <si>
    <t>Crédito Findeter, Rendim. Fros</t>
  </si>
  <si>
    <t xml:space="preserve">Rec. Crédito </t>
  </si>
  <si>
    <t>Director Financiero</t>
  </si>
  <si>
    <t xml:space="preserve">
TOTAL 2024-2027 ($) Ejecución 2024 +Planeación 2025-2027</t>
  </si>
  <si>
    <t>ACUEDUCTO DE LA VEREDA LA UNION CORREGIMIENTO DE PALMASECA, PALMIRA</t>
  </si>
  <si>
    <t>FASE III PUESTA EN MARCHA DEL PLAN DE ACCION - Fortalecimiento institucional en 36 comunidades en componentes legal, administrativo, financiero y comercial.  (Vigencia 2024)</t>
  </si>
  <si>
    <t>CAPACITACION EN COMPETENCIAS LABORALES - Mediante convenio con el SENA, para la capacitación, evaluación y certificación de competencias laborales en normas técnicas de instalación de aparatos sanitarios, fundamentos para la potabilización de agua o técnicas para la desinfección del agua.  (Vigencia 2024)</t>
  </si>
  <si>
    <t>BOLSA DE RECURSOS PARA REFORMULACIONES</t>
  </si>
  <si>
    <t>ACUEDUCTO DE LA VEREDA LA UNION CORREGIMIENTO DE PALMASECA -PALMIRA</t>
  </si>
  <si>
    <t>YOTOCO, EL DOVIO, BOLIVAR, ALCALA, ULLOA</t>
  </si>
  <si>
    <t xml:space="preserve">Dileth Rios </t>
  </si>
  <si>
    <t xml:space="preserve">Andres Hernan Sanchez Guzman </t>
  </si>
  <si>
    <t>ahs@eva.gov.co</t>
  </si>
  <si>
    <t>drv@eva.gov.co</t>
  </si>
  <si>
    <t>mvr@eva.gov.co</t>
  </si>
  <si>
    <t xml:space="preserve">RIO FRIO </t>
  </si>
  <si>
    <t>PGN ( Colombia Potencia de Vida)</t>
  </si>
  <si>
    <r>
      <t xml:space="preserve">Observaciones: 
- </t>
    </r>
    <r>
      <rPr>
        <sz val="9"/>
        <color theme="1"/>
        <rFont val="Verdana"/>
        <family val="2"/>
      </rPr>
      <t>Los Recursos de SGP Dpto. corresponden a saldo FIA a 01 de enero 2025 MAS el valor asignado según documento DNP-SICODIS 2025.</t>
    </r>
    <r>
      <rPr>
        <b/>
        <sz val="9"/>
        <color theme="1"/>
        <rFont val="Verdana"/>
        <family val="2"/>
      </rPr>
      <t xml:space="preserve">
</t>
    </r>
    <r>
      <rPr>
        <sz val="9"/>
        <color theme="1"/>
        <rFont val="Verdana"/>
        <family val="2"/>
      </rPr>
      <t>- Los recursos propios del departamento se incluyen con base en la matriz plurianual de inversiones  del Plan de Desarrollo Departamental 2024-2027 y certificación del Secretario de Vivienda y Habitat Dptal.
- Los recursos de SGP del municipio de El Cerrito y El Aguila se soportan mediante certificación y CDP respectivamente.
- Los recursos de PGN (Colombia Potencia de Vida), corresponden al convenio para el proyecto  Aguaclara del Distrito de Buenvanetura</t>
    </r>
    <r>
      <rPr>
        <b/>
        <sz val="9"/>
        <color theme="1"/>
        <rFont val="Verdana"/>
        <family val="2"/>
      </rPr>
      <t xml:space="preserve">
</t>
    </r>
  </si>
  <si>
    <t>Ajuste y actualización 3 PGIRS</t>
  </si>
  <si>
    <t xml:space="preserve">Formulacion,actualizacion y ajustes de 22 PSMV  de corregimientos y/o casco urbano de los municipios priorizados del Departamento del Valle del Cauca </t>
  </si>
  <si>
    <t>Se actualiza el PAM incluyendo la preinversion de: Formulacion y estrucutracion del proyecto del sistema de acueducto interveredal de Miravalle, Taguales, La Siberia y Rivera alta.</t>
  </si>
  <si>
    <t xml:space="preserve">Se actualiza el PAM incluyendo la preinversion de: Estudios y diseños optimizacion del sistema de acueducto del corregimineto el pedregal. </t>
  </si>
  <si>
    <t xml:space="preserve">Se actualiza el PAM incluyendo la preinversion de: Estructuracion y formulacion estudios y diseños paraobras de proteccion del acueducto y alcantarillado del centro poblado del Placer </t>
  </si>
  <si>
    <t>*El municipio realizó aportes puntual en Dic2024 para ejecución de proyectos que se incluiran en el PEI 2025. 
*Se actualiza el PAM incluyendo la preinversion de: Formulacion y estructuracion de los estudios y diseños del sistema de abastecimineto, tratamiento y suministro de agua potable para el acueducto interveredal la Cedalia, el Cedral, la Albania alta y baja, el Pital y Buenos Aires.</t>
  </si>
  <si>
    <t>Se actualiza el PAM incluyedon las preinversiones de: Formulacion y estructuracion para la optizacion del sistema de acueducto y alcantarillado del corregimineto de Galicia.</t>
  </si>
  <si>
    <t>*El municipio realizó aportes puntual en dic2024 para ejecución de proyectos que se incluiran en el PEI 2025.
* Se actualiza el PAM incluyendo la preinversiones de: formulacion y estrucutacion de los estudios y diseños de los acueductos del Bolo Barrio Nuevo, Bolo Alizal y La Maria.</t>
  </si>
  <si>
    <t>* Se actualiza el PAM incluyendo la preinversion de: Formulacion y estrucuturacion del proyecto del sistema de alcantarillado del corregimineto la Tupia.</t>
  </si>
  <si>
    <t>*El municipio realizó aportes puntual en dic2024 para ejecución de proyectos que se incluiran en el PEI 2025.
* Se actualiza el PAM incluyendo la preinversion de: formulacion y estrucutacion de los estudios y diseños del proyecto para la optimizacion del acueducto agua de Dios.</t>
  </si>
  <si>
    <t>Ejecución PEI 2024</t>
  </si>
  <si>
    <t>PGN ( Colombia Potencia de la Vida)</t>
  </si>
  <si>
    <t>Otros - Recursos Secretaría de Ambiente</t>
  </si>
  <si>
    <t>Ejecución 2025 ($)
 31 Octubre 2024 Acumulado</t>
  </si>
  <si>
    <t>Ejecución 2025 ($)
 31 Diciembre 2025
Acumulado</t>
  </si>
  <si>
    <t>Los Costos del Gestor del PEI Capítulo 2025 se asignan conforme a la Aprobación del Gobernador o Gobernadora del Departamento de Valle del Cauca, de acuerdo con lo establecido en el ARTÍCULO 2.3.3.1.5.3. Plan Estratégico de Inversiones (PEI) del Decreto 1077 de 2015.
Es pertinente manifestar que de acuerdo a lo establecido en dicho articulo, en caso de que el porcentaje de los Costos Gestor supere el 5%, la certificación de aprobación de los Costos Gestor para la vigencia suscrita por el Gobernador, deberá contener  una justificación motivada que contenga el detalle de las acciones que generan un mayor costo, el cual debe estar relacionado con las funciones del Gestor,  metas y cronograma establecidos para la respectiva vigencia así como las particularidades presentes en cada territorio.</t>
  </si>
  <si>
    <t>Metas 2024</t>
  </si>
  <si>
    <t>Metas 2025</t>
  </si>
  <si>
    <t>Impacto indicadores</t>
  </si>
  <si>
    <t>se relacionan los proyectos terminados y viabilizados en de 2024 a la fecha.</t>
  </si>
  <si>
    <t>Se registran  los proyectos priorizados 2024, se actualizan el estado de avance con corte al 31de diciembre de 2024.</t>
  </si>
  <si>
    <t xml:space="preserve">ANDRES HERNAN SANCEHZ GUZMAN </t>
  </si>
  <si>
    <t xml:space="preserve">Certificación Aprobación de Costos Gestor Capitulo 2025 Suscrita por la Gobernadora del Vale del Cauca. 
 Fecha: 04 de marzo de 2025. </t>
  </si>
  <si>
    <t xml:space="preserve">Certificación Cumplimiento de  Costos Gestor Capitulo 2024 Suscrita por el Secretario de Vivienda y Hábitat del Valle del Cauca,
 Fecha: 05 de marzo de 2025. </t>
  </si>
  <si>
    <t>djc@eva.gov.co</t>
  </si>
  <si>
    <t>jfm@eva.gov.co</t>
  </si>
  <si>
    <t>Matriz de seguimiento para PQR por cada obra en ejecución de los municipios de Guadalajara de Buga y Zarzal.</t>
  </si>
  <si>
    <t>En este primer bimestre no se han dictado talleres aun, se encuentra en la etapa de diagnóstico</t>
  </si>
  <si>
    <t>Diez (10) CDCS constituidos en los municipios que no cuentan con este (1 CDCS por municipio).</t>
  </si>
  <si>
    <t>Se realizaron 6 reuniones de veeduría, donde se manifiestan conformes al desarrollo de las obras en ejecución</t>
  </si>
  <si>
    <t xml:space="preserve"> Durante este período el contratista no se ha vuelto a presentar a la obra y no ha realizado ninguna actividad incrementándose así el atraso en la ejecución y las molestias en la comunidad. Se ha iniciado por parte de la entidad contratante una acción administrativa por presunto incumplimiento.</t>
  </si>
  <si>
    <t>Cuenta con un concepto técnico de VUD y se encuentra actualmente en proceso de licitación.</t>
  </si>
  <si>
    <t xml:space="preserve">  Apropiación de los recursos y elaboración de los estudios previos.</t>
  </si>
  <si>
    <t>Pendiente de concepto favorable del MVCT</t>
  </si>
  <si>
    <t xml:space="preserve"> Apropiación de los recursos y elaboración de los estudios previos.</t>
  </si>
  <si>
    <t xml:space="preserve">Se esta a  la espera a los estudios y diseños </t>
  </si>
  <si>
    <t xml:space="preserve"> Esta en proceso de licitación Pública.</t>
  </si>
  <si>
    <r>
      <t xml:space="preserve">Observaciones: 
</t>
    </r>
    <r>
      <rPr>
        <sz val="9"/>
        <color theme="1"/>
        <rFont val="Verdana"/>
        <family val="2"/>
      </rPr>
      <t xml:space="preserve">
- Los Recursos de SGP Dpto. corresponden a saldo FIA a 01 de enero 2025 MAS el valor asignado según documento DNP-SICODIS 2025.
- Los recursos propios del departamento se incluyen con base en el saldo FIA y la matriz plurianual de inversiones  del Plan de Desarrollo Departamental 2024-2027 y certificación del Secretario de Vivienda y Habitat Dptal.
- Los recursos de SGP del municipio de El Cerrito y El Aguila se soportan mediante certificación de la secretaria de hacianda y el Estado de Cuenta de el FIA, respectivamente.
- Los recursos de PGN (Colombia Potencia de Vida), corresponden al convenio para el proyecto  Aguaclara del Distrito de Buenvanetura
</t>
    </r>
    <r>
      <rPr>
        <b/>
        <sz val="9"/>
        <color theme="1"/>
        <rFont val="Verdana"/>
        <family val="2"/>
      </rPr>
      <t xml:space="preserve"> </t>
    </r>
  </si>
  <si>
    <t>CDR No. 17923
CDR No. 17924</t>
  </si>
  <si>
    <t>CDR No. 17934
CDR No. 17935</t>
  </si>
  <si>
    <t>CDR No. 17936
CDR No. 17937</t>
  </si>
  <si>
    <t>CDR No. 17921
CDR No. 17922</t>
  </si>
  <si>
    <t>Esta actividad se encuentra  en planeación</t>
  </si>
  <si>
    <t>El presente Plan de Estratégico de Inversiones, compuesto por 29 hojas, con base al comité directio virtual No. 69, de   20 marzo del año 2025.</t>
  </si>
  <si>
    <t>Sesion CD No. 69 del (20/03/2025)</t>
  </si>
  <si>
    <t>Sesión No 69</t>
  </si>
  <si>
    <t xml:space="preserve">1. VERIFICACIÓN DEL QUÓRUM
2. APROBACIÓN DEL ORDEN DEL DÍA. 
3. PRESENTACIÓN INFORME CIERRE FINAL DEL CAPITULO 2024 DEL PEI.
4. PRESENTACIONY APROBACION DEL PLAN ESTRATEGICO DE INVERSIONES-PEI 2024-2027 POR UN  VALOR TOTAL DE $ 256.937.633.371.
5. PRESENTACION Y APROBACION PEI 2024-2027, EN SU CAPITULO 2025 POR UN VALOR TOTAL DE $ 111.220.780.466.
5.1 Asignacion recursos al componente de infraestructura por valor de $ 67.283.772.941.
5.2 Asignacion recursos al componente de aseguramiento a la prestacion, capitulo 2025 por valor de $ 1.977.973.005.
5.3 Aprobacion y asignacion de recursos al plan ambiental 2024-2027 por valor de $ 28.242.409.577.
5.4 Asignacion recursos al componente de gestion de riesgo sectorial , capitulo 2025 por valor de $ 132.900.000.
5.5 Asignacion de recursos del plan de gestion social capitulo 2025 del PEI por valor de $ 2.245.500.000.
5.6 Asignacion recursos para el pago del servicio a la deuda por valor de $ 4.081.200.000.
5.7 Asignacion recursos para costos del gestor por valor de $ 7.000.000.000.
6. SOCIALIZACION DE LA MODIFICACION A LOS PLANES DE ACCION MUNICIPAL.
7. VARIOS
</t>
  </si>
  <si>
    <t>1. Los proyectos de inversión priorizados para asignación de recursos en el cierre financiero 2025 y en las Metas PEI 2024 -2027, son susceptibles de financiación, previa viabilización y/o reformulación ante el mecanismo de evaluación y viabilización de proyectos que corresponda, de acuerdo con la normatividad vigente, el cual será el encargado de evaluar la pertinencia y procedencia de las solicitudes de viabilización y/o reformulación. Así mismo, se aclara que los valores de los proyectos son estimados. Los valores definitivos para cada proyecto serán los establecidos en las respectivas cartas de viabilización.
2. Para la expedición del documento de compromiso, el Gestor del PDA deberá certificar que el proyecto está incluido en el respectivo PAM. Esta certificación deberá incluir una matriz de cierre financiero del respectivo capitulo donde se evidencie el compromiso de recursos para los proyectos viabilizados y en la cual se evidencie que existen recursos disponibles en las fuentes de financiación, ajustados según las variaciones de los valores iniciales de los proyectos.  Además, en la próxima sesión del Comité Directivo del PDA, se deberán actualizar los nombres y valores de los proyectos viabilizados y/o reformulados.
3. El Gestor del PDA como ejecutor de la política pública del departamento, deberá garantizar que los proyectos de preinversión e inversión surtan el respectivo proceso del mecanismo de evaluación y viabilización de acuerdo con la normatividad vigente.
4. Se hace necesario que cada uno de los productos que resulte de los estudios y diseños (según la naturaleza del proyecto y especificidad) garanticen el cumplimiento de los lineamientos emitidos por parte del Ministerio de Vivienda, Ciudad y Territorio, en el siguiente sentido: Diagnóstico integral, prefactibilidad, análisis de alternativas, concertación, estudios y diseños a nivel de detalle constructivo, definitivo, análisis y gestión predial - ambiental, estructuración institucional, desarrollo comunitario, formulación y presentación del proyecto integral y obtención del concepto técnico aceptable ante el respectivo mecanismo de evaluación del proyecto.
5. Es importante efectuar salvedad que, no es responsabilidad del Comité Directivo del PDA ni del Ministerio de Vivienda, Ciudad y Territorio como miembro de dicho comité, efectuar la aprobación de temas de tipo técnico que atañen con la pertinencia de posibles preinversiones, estudios de mercado, ni presupuestos, ni precios, ni valores unitarios de consultoría, ni temas técnicos de proyectos, ni viabilidades y/o reformulaciones de los proyectos. Por lo que, la asignación de recursos financieros en el PEI 2024-2027 se hace en función y en el marco del Decreto 1425 de 2019, para temas que atañen con la planeación, metas y proyectos del PEI 2025.
6. Se deberá garantizar que los proyectos cuenten con las respectivas interventorías integrales en todas las etapas (planeación, diseño, construcción y puesta en marcha), la cual efectuará el seguimiento de los aspectos contractuales, técnicos, administrativos, financieros, sociales y ambientales de cada proyecto y cuya selección deberá estar acorde con la normativa vigente para tal fin. Lo anterior, se encuentra fundamentado en el artículo 34 del Reglamento Técnico del Sector de Agua Potable y Saneamiento y la normativa vigente.
7. El cumplimento de los parámetros legales, normativos y técnicos que implican las inversiones, así como la ejecución de los recursos y proyectos referidos en el componente de Inversión de Infraestructura, es responsabilidad exclusiva del Gestor, así como su seguimiento y cumplimiento de las metas. La Subdirección de Programas del Ministerio de Vivienda, Ciudad y Territorio en el marco de las competencias asignadas, no efectúa verificación, control o seguimiento a la ejecución de los componentes.
8. El MVCT insta al Gestor del PDA Valle del Cauca y a los posibles ejecutores de proyectos de inversión en Infraestructura a aplicar los pliegos tipo del sector de Agua Potable y Saneamiento Básico contenidos en las Resoluciones 248 de 2020 y /o 249 de 2020 y 275 de 2022 ("Por la cual se adoptan los documentos tipo para los procesos de licitación pública para obras de infraestructura de agua potable y saneamiento básico") de la Agencia Nacional de Contratación Pública Colombia Compra Eficiente. Así mismo, la Resolución 333 del 27 de julio de 2022 ("Por medio de la cual se adoptan los documentos tipo para los procesos de selección de concurso de méritos para contratar la interventoría de obras públicas de infraestructura de agua potable y saneamiento básico"), por parte la Agencia Nacional de Contratación Pública - Colombia Compra Eficiente.
9. Es pertinente manifestar que la responsabilidad de la administración de los recursos asignados a Costos Gestor es del Gestor del PDA Valle del Cauca y de la Gobernadora del departamento de Valle del Cauca, quien aprobó mediante certificación los mismos para el cumplimiento de las funciones del gestor según Decreto 1425 de 2019. En ese sentido, es importante dar un manejo eficiente y austero a estos recursos de acuerdo con la normativa vigente del SGP y demás normas.</t>
  </si>
  <si>
    <t>Actividades para vinculación legal de usuarios y empalme oficial de ACUAVALLE a la red de acueducto.</t>
  </si>
  <si>
    <t>Culminan las actividades de obra en la PTAR y se proceden con revisiones y se inician actividades de entrega hacia la alcaldía municipal y prestador de servicio.</t>
  </si>
  <si>
    <t>Se realizo subsanación a las observaciones realizadas por MVCT</t>
  </si>
  <si>
    <t>Revisión fase documental y se están atendiendo las observaciones del MVCT</t>
  </si>
  <si>
    <t>Radicado en MVCT y se encuentra en el estado de revisión técnica.</t>
  </si>
  <si>
    <t xml:space="preserve">Se encuentra en el mecanismo nacional surtiendo su proceso de revisión. </t>
  </si>
  <si>
    <t>se está realizando la estructuración de la licitación</t>
  </si>
  <si>
    <t xml:space="preserve"> Se tiene acta de terminación, en proceso de entrega de la obra al Distrito</t>
  </si>
  <si>
    <t>Tubería instalada 384m restando solo 6m, adecuación de válvulas ventosas e inicia formalete para caja de entrega a la PTAR con válvula anti retorno.</t>
  </si>
  <si>
    <t>Las  actividades desarrolladas en su mayoría fueron fundición de muros e uno de los desarenadores, pruebas a las tuberías instaladas, pruebas técnicas a las tuberías instaladas, instalación de nuevos tramos de tubería con diversas técnicas, excavaciones, instalación de accesorios hidráulicos varios, fundición de elementos de cimentación y empalmes entre unidades.</t>
  </si>
  <si>
    <t>Se termina la instalación de la PTAP, se solicita ajustar la losa donde se instala la estructura, se realizan terminados a puntos como caseta, lechos de secado, bocatoma, cuarto de bombas, tanque y cerramiento</t>
  </si>
  <si>
    <t>En este avance se adelantan actividades como acopio de materiales pétreos sobre la bocatoma, construcción desarenador en la parte alta de la zona veredal, actividades constructivas en la PTAP y se suspenden las actividades de construcción flautas en la bocatoma por niveles de agua.</t>
  </si>
  <si>
    <t xml:space="preserve"> Terminación tanque de almacenamiento PTAP en la parte civil, se optimiza sedimentador en la PTAP y se funde loza de piso y muros del tanque de almacenamiento localizado en la Albania, Ginebra. </t>
  </si>
  <si>
    <t>Se hace cierre del predio de la PTAR, inician excavaciones para cimentación y unidades de tratamiento implementando geotextil, se alcanzan a fundir 6 pilotes.</t>
  </si>
  <si>
    <t xml:space="preserve"> Se esta espera a la entrega del predio por parte del municipio para iniciar la construcción de la PTAP.</t>
  </si>
  <si>
    <t xml:space="preserve">Se continua con la construcción de los y adecuación de los sumideros </t>
  </si>
  <si>
    <t xml:space="preserve"> Se tiene elaborado la FASE I, II y III y se esta actualizando documentación para la FASE IV Y V</t>
  </si>
  <si>
    <t xml:space="preserve"> Se encuentran en proceso de reformulación  </t>
  </si>
  <si>
    <t>Se realiza reunión entre todas las partes para definir el proceso de entrega de los diseños del PMALC de los centros poblados implicados.</t>
  </si>
  <si>
    <r>
      <t xml:space="preserve"> </t>
    </r>
    <r>
      <rPr>
        <sz val="9"/>
        <color theme="1"/>
        <rFont val="Verdana"/>
        <family val="2"/>
      </rPr>
      <t>S</t>
    </r>
    <r>
      <rPr>
        <sz val="9"/>
        <color rgb="FF000000"/>
        <rFont val="Verdana"/>
        <family val="2"/>
      </rPr>
      <t>e tiene la FASE I y II; se está culminado la FASE III pendiente del diseño eléctrico y detalles del diseño estructural</t>
    </r>
  </si>
  <si>
    <t>Se termino el cerramiento con malla de la EBAR, se continua con la de las ventanas, se realizó la limpieza del ladrillo de la caseta. Se reitera a la alcaldía la necesidad de que gestionen ante Acuavalle la matrícula del servicio de acueducto.</t>
  </si>
  <si>
    <t xml:space="preserve"> Obra civil terminada en su mayoría, faltan detalles y se está edificando el plan para la puesta en marcha del sistema biológico de la PTAR.</t>
  </si>
  <si>
    <t xml:space="preserve"> Se instalo tubería biaxial de 6" en el sector violetas se trabajó en la construcción del tanque de almacenamiento y el desarenador</t>
  </si>
  <si>
    <t>Se esta elaborando los estudios topográficos</t>
  </si>
  <si>
    <t xml:space="preserve">En proceso de elaboración de estudios previos </t>
  </si>
  <si>
    <t xml:space="preserve">E proceso de elaboración de estudios previos </t>
  </si>
  <si>
    <t xml:space="preserve">Se recibió solicitud por parte de los municipios interesados, se revisó la información aportada y se priorizaron los municipios beneficiarios </t>
  </si>
  <si>
    <t xml:space="preserve"> Se esta en la decisión de los estudios complementarios requeridos.</t>
  </si>
  <si>
    <t>Se ha tenido contacto con el gerente de la empresa de aseo para solicitar la documentación de la autoridad ambiental para iniciar mesas de trabajo.</t>
  </si>
  <si>
    <t>Se encuentra en la etapa precontractual</t>
  </si>
  <si>
    <t>Se  han adelantado 2 reuniones de socialización con autoridades de 2 municipios en las cuales se presentaron los alcances de las nuevas obras al igual que las empresas contratistas de Obra y de Interventoría. 1 reuniones realizadas en las que se socializaron a líderes comunitarios y comunidad beneficiada de proyectos, donde se presentaron empresa contratista, interventoría y alcance del proyecto.</t>
  </si>
  <si>
    <t>Una valla instalada que cumple con los criterios y especificaciones técnicas definidas por el PDA, Se realizaron 5 verificaciones  de los informes técnicos.</t>
  </si>
  <si>
    <t>Se  instaló un punto de atención al usuario conforme a las obras nuevas adelantadas en el Municipio de la Unión, atendiendo la facilidad para la transmisión de inquietudes de la comunidad</t>
  </si>
  <si>
    <t>Avance 20% reunión o asamblea de rendición de cuentas de obra finalizada Candelaria El Pailón</t>
  </si>
  <si>
    <t xml:space="preserve">Se ha logrado realizar  los recorridos programadas de las cuales se evidencian una satisfacción del desarrollo de las obras en ejecución. </t>
  </si>
  <si>
    <t>Para este periodo  se reportó 4 reuniones de seguimiento a los equipos sociales de contratista de obra e interventoría.</t>
  </si>
  <si>
    <t>Se encuentra en etapa de Planeación los municipios seleccionados son: Roldanillo, Ansermanuevo, Versalles y Zarzal</t>
  </si>
  <si>
    <t>Metas Capítulo 2024</t>
  </si>
  <si>
    <t>Metas Capítulo 2025</t>
  </si>
  <si>
    <t>CONSTRUCCIÓN EMISARIO FINALDE ALCANTARILLADO SANITARIO A PTAR Y ESTRUCTURAS DE SEPARACIÓN – COMPLEMENTACIÓN DE LA RED DE ALCANTARILLADO DEL AREA URBANA DEL MUNICIPIO DE CANDELARIA, DEPARTAMENTO DEL VALLE DEL CAUCA (Incluye Reformulación)</t>
  </si>
  <si>
    <t>CONSTRUCCIÓN DEL COLECTOR FINAL DEL SISTEMA DE ALCANTARILLADO SANITARIO HACIA LA PLANTA DE TRATAMIENTO DE AGUAS RESIDUALES – PTAR DE LA ZONA URBANA DEL MUNICIPIO DE EL DOVIO – VALLE DEL CAUCA. (Incluye Reformulación)</t>
  </si>
  <si>
    <t>CONSTRUCCIÓN PARA LA OPTIMIZACIÓN DE L ESTACIÓN DE BOMBEO CUMBA EN EL MUNICIPIO DE ZARZAL, INCLUYE RED DE ADUCCIÓN HASTA EL SISTEMA DE TRATAMIENTO Y UNIDADES DE ALMACENAMIENTO. (Incluye Reformulación)</t>
  </si>
  <si>
    <t>CONSTRUCCIÓN DEL SISTEMA POTABILIZACION DE AGUA, SISTEMA DE BOMBEO EN LA CAPTACION Y TANQUE DE ALMACENAMIENTO DE LA VEREDA ALTOS DEL RECREO EN EL MUNICIPIO DE SEVILLA, DEPARTAMENTO DEL VALLE DEL CAUCA. (Incluye Reformulación)</t>
  </si>
  <si>
    <t>OPTIMIZACIÓN DEL SISTEMA DE ABASTECIMIENTO DE AGUA CORREGIMIENTO COSTA RICA Y VEREDA LA SELVA, MUNICIPIO DE GINEBRA (Incluye Reformulación)</t>
  </si>
  <si>
    <t>CONSTRUCCION DEL SISTEMA DE CAPTACIÓN, ADUCCIÓN, CONDUCCIÓN Y OPTIMIZACIÓN DEL ALMACENAMIENTO Y PTAP PARA LOS ACUEDUCTOS DE LOS MUNICIPIOS DE GUACARÍ Y GINEBRA EN EL VALLE DEL CAUCA ( Incluye Reformulación)</t>
  </si>
  <si>
    <t>CONSTRUCCION DEL SISTEMA DE ALCANTARILLADO, PTAR Y OBRAS COMPLEMENTARIAS DE LAS VEREDAS SAN ANTONIO, LOS HISPANOS Y CENTRO POBLADO CACHIMBAL. (Incluye Reformulación)</t>
  </si>
  <si>
    <t>Adquisición de cinco vehículos compactadores de residuos solidos</t>
  </si>
  <si>
    <t>Clausura del microrelleno del municipio de Alcalá</t>
  </si>
  <si>
    <t xml:space="preserve"> El municipio de Palmira esta atendido las observaciones emitidas por el mecanismo Departamental.</t>
  </si>
  <si>
    <t xml:space="preserve">Zarzal, Toro, Caicedonia, Sevilla, Tuluá, RioFrio, Roldanillo, Trujillo, Andalucía, Bugalagrande, Cali, Jamundí, Yumbo, la Cumbre, Vijes, Dagua </t>
  </si>
  <si>
    <t>Ansermanuevo, Bolivar, Bugalagrande, Candelaria, El Águila, Riofrio, Roldanillo, San Pedro, Versalles, Yotoco</t>
  </si>
  <si>
    <t>Buenaventura, Toro, Palmira,  El Cerrito, Bugalagrande, San Pedro, Dovio.</t>
  </si>
  <si>
    <t>Se realiza recorrido con representantes de la veeduría y Alcaldía con el objetivo de revisar el estado de la obra.  Se realizo  reunión con representantes de Acuavalle donde  indican estar aún pendientes de la entrega de información para recibo formal de obra.</t>
  </si>
  <si>
    <t>Se continua realizando las subsanaciones a las observaciones realizadas por MVCT</t>
  </si>
  <si>
    <t xml:space="preserve">Se continua atendiendo las observaciones documentales en le ajuste la MGA </t>
  </si>
  <si>
    <t xml:space="preserve">Se continua en el proceso de entrega de la obra al Distrito </t>
  </si>
  <si>
    <t>Se realizó acompañamiento a la visita de la CVC para evaluar la posible instalación de un sistema séptico integrado en la ribera del río, destinado a 12 viviendas no conectadas al colector del proyecto. Respecto a las cuatro válvulas ventosas, su instalación sigue pendiente debido a la falta de pruebas hidráulicas en la red. También se llevó a cabo la reposición de la vía afectada por la tubería hacia la PTAR.</t>
  </si>
  <si>
    <t>Durante el bimestre, se llevaron a cabo las siguientes actividades dentro del proyecto:*Instalaciones eléctricas: Se realizaron trabajos de instalación del sistema eléctrico en el sitio de la bocatoma, asegurando la operatividad de los equipos requeridos.* Pruebas hidrostáticas: Se ejecutaron ensayos de presión sobre la tubería instalada. * Ensayos de concreto: Se realizaron tomas de muestras de concreto, las cuales fueron enviadas al laboratorio para su respectivo análisis y verificación de calidad</t>
  </si>
  <si>
    <t>Se tiene elaborado FASE I y II está pendiente la definición de los predios para la ubicación de las PTAR para terminar la FASE III y continuar con las siguientes FASES</t>
  </si>
  <si>
    <t>Se  está avanzando en actividades de la fase III, correspondiente a la fase de diseños y a la vez avanzando en la gestión predial de las servidumbres y lotes requeridos para las plantas de tratamiento de aguas residuales de los corregimientos El Bolo La Italia, el Bolo San Isidro y El Bolo Alizal.</t>
  </si>
  <si>
    <t>CONSTRUCCIÓN DEL SISTEMA DE ALCANTARILLADO Y PLANTA DE TRATAMIENTO DE AGUAS RESIDUALES DEL CORREGIMIENTO DE PALMASECA, MUNICIPIO DE PALMIRA (ESTUDIOS Y DISEÑOS)</t>
  </si>
  <si>
    <t>Se Instala parcialmente la concertina del cerramiento, así mismo ya están instaladas las ventanas y puertas de la caseta.
Se construyen cámaras contiguas a predio de la EBAR</t>
  </si>
  <si>
    <t>Se están surtiendo los trámites (Permiso de servidumbres y permiso vial) relacionados con la FASE IV y FASE V</t>
  </si>
  <si>
    <t>En proceso de elaboración de documentos técnicos y estudios previos para contratación de consultoría de estudios y diseños.</t>
  </si>
  <si>
    <t>Se encuentra pendiente hasta tanto no se ejecuten los estudios y diseños.</t>
  </si>
  <si>
    <t>En revisión de la documentación aportada por parte de la empresa prestadora del servicio de aseo y correspondiente con concepto técnico y resoluciones de medidas preventivas por parte de la autoridad ambiental, que permita definir el alcance para el cierre de la celda del municipio de Alcalá</t>
  </si>
  <si>
    <t>BOLIVAR , GUACARI, ULLOA</t>
  </si>
  <si>
    <t xml:space="preserve">Se  ha realizó acciones de seguimiento a  punto de atención al usuario en la obra nueva que inició en el bimestre anterior. Se verificó la instalación de buzones en el 20%  de las obras para la radicación PQRS </t>
  </si>
  <si>
    <t>Se analizó los casos mas recurrentes referente al arreglo de la vía. Matriz de seguimiento para PQR por cada obra en ejecución del municipio de La Unión.</t>
  </si>
  <si>
    <t>Se realizaron 4 reuniones de veeduría, donde se manifiestan conformes al desarrollo de las obras en ejecución</t>
  </si>
  <si>
    <t xml:space="preserve">Se están revisando los pliegos </t>
  </si>
  <si>
    <t>Se están revisando los pliegos</t>
  </si>
  <si>
    <t>Teniendo en cuenta que Vallecaucana de Aguas le abrió un proceso por presunto incumplimiento al contratista, la entidad se encuentra a la espera de que el contratista realice un arreglo directo. Las obras continúan suspendidas de acuerdo al acta de suspensión de marzo 14 de 2025</t>
  </si>
  <si>
    <t>Se está realizando la contratación para el montaje metalmecánico, instalación de variadores de frecuencia en la bombas de la EBAR, instalación de 4 electroválvulas y la programación de todo el sistema para configurar la opción de alivio para aguas lluvias a manera de contingencia hacia el Zanjón colindante, todo esto por medio de bombeo y manejo de niveles.</t>
  </si>
  <si>
    <t>Se continua con la instalo tubería biaxial de 6" en el sector violetas se trabajó en la construcción del tanque de almacenamiento y el desarenador</t>
  </si>
  <si>
    <t xml:space="preserve">Para el presente bimestre se continua con el proceso precontractual </t>
  </si>
  <si>
    <t>CDRs Nos. 18436, 18437. 18438, y 18439</t>
  </si>
  <si>
    <t xml:space="preserve">CDRs 17964 y 17965
</t>
  </si>
  <si>
    <t xml:space="preserve">CDRs 18441 y 18442
</t>
  </si>
  <si>
    <t xml:space="preserve">CDRs 18443 y 18444
</t>
  </si>
  <si>
    <t xml:space="preserve">CDRs 18204 y 18205
</t>
  </si>
  <si>
    <t xml:space="preserve">CDRs 18208 y 18209
</t>
  </si>
  <si>
    <t xml:space="preserve">CDRs 18195 y 18196
</t>
  </si>
  <si>
    <t xml:space="preserve">CDRs 18212 y 18213
</t>
  </si>
  <si>
    <t xml:space="preserve">CDRs 18202 y 18203
</t>
  </si>
  <si>
    <t xml:space="preserve">CDRs 18206 y 18207
</t>
  </si>
  <si>
    <t xml:space="preserve">CDRs 18210 y 18211
</t>
  </si>
  <si>
    <t xml:space="preserve">CDRs 18214, 18215, y 18216
</t>
  </si>
  <si>
    <t xml:space="preserve">CDRs 18396, 18397, y 18398
</t>
  </si>
  <si>
    <t>CDR No. 18255</t>
  </si>
  <si>
    <t xml:space="preserve">Financiera </t>
  </si>
  <si>
    <t>Guadalajara de Buga</t>
  </si>
  <si>
    <t>Reformulación CONTROL DE INUNDACIÓN CALLE 27 ENTRE CARRERAS 13 Y 14 URBANIZACIÓN PAPAYAL MUNICIPIO DE PALMIRA, VALLE DEL CAUCA</t>
  </si>
  <si>
    <t>Reformulación SISTEMA DE ALCANTARILLADO Y PLANTA DE TRATAMIENTO DE AGUAS RESIDUALES, PARA EL CENTRO POBLADO DEL CORREGIMIENTO DE AGUACLARA EN EL MUNICIPIO DE PALMIRA, VALLE DEL CAUCA (INCLUYE INTERVENTORÍA)</t>
  </si>
  <si>
    <t>ReformulaciónSISTEMA DE ALCANTARILLADO Y PLANTA DE TRATAMIENTO DE AGUAS RESIDUALES, PARA EL CENTRO POBLADO DEL CORREGIMIENTO DE LA PAMPA EN EL MUNICIPIO DE PALMIRA, VALLE DEL CAUCA.</t>
  </si>
  <si>
    <t>CDR 18119, 25 mar.2025</t>
  </si>
  <si>
    <t>Con el fin de optimizar la velocidad de evacuación de las aguas lluvias en el sector de Papayal, específicamente en la calle 27 entre carreras 13 y 14, la empresa Aquaoccidente, responsable del diseño del proyecto, solicitó la reformulación de la propuesta inicial debido a la interferencia a nivel entre tuberías de 20 pulgadas correspondientes a los sistemas de acueducto y alcantarillado. Como solución técnica, se incorporó un sifón especial, conformado por accesorios y tuberías en polietileno de dimensiones no comerciales, cuya fabricación e instalación tienen un tiempo estimado de ejecución de aproximadamente un mes. Por esta razón, durante dicho periodo no se reflejará un avance significativo en el porcentaje de ejecución de la obra</t>
  </si>
  <si>
    <t xml:space="preserve">El valor comprometido para la vigencia 2024 en el cierre financiero es de $116,107,572,775, incluido servicio a la deuda por $4,000,000,000 y $6,482,355,975 de costos gestor para la vigencia 2024 definido por la Gobernadora de Valle del Cauca , para un total de $122,589,928,750. c El valor final ejecutado fue de $63.600.455.721.              En la pestaña CIERRE FINANCIERO 2024 se adicionó la columna "T": "Proyectos del PEI 2024, Acumulado de pagos a 30 Abr. 2025" para consignar allí los pagos acumulados de los proyectos contratados en dicho año 2024. </t>
  </si>
  <si>
    <t>Ya se atendieron la observaciones emitida por el Mecanismo departamental y  se esta subsanando por parte del Municipio el tema predial.</t>
  </si>
  <si>
    <t>13/02/204</t>
  </si>
  <si>
    <t xml:space="preserve">proyecto terminado </t>
  </si>
  <si>
    <t>Fase I: Diagnostico y Prefactibilidad</t>
  </si>
  <si>
    <t>Fase II: Definición de la estrategia a seguir para el aseguramiento</t>
  </si>
  <si>
    <t>Fase III: Puesta en marcha de la estrategia establecida en la Fase II</t>
  </si>
  <si>
    <t>Ansermanuevo, Argelia, Caicedonia, Cartago, El Cairo, El Dovio La Union, La Victoria, Obando,Roldanillo, Sevilla,Torto, Ulloa, Versalles, Zarzal</t>
  </si>
  <si>
    <t>FASE I DIAGNOSTICO Y PREFACTIBILIDAD : Diagnostico Actualizado (Programa SIASAR) Informe complementario Linea Base de Indicadores Identificación de Riesgos financieros y operacionales Informe de Viabilidad del prestador Actas de concertación</t>
  </si>
  <si>
    <t>FASE II.DEFINICION DE LA  ESTRATEGIA A SEGUIR PARA EL ASEGURAMIENTO: Planes de fortalecimiento institucional Censo y actualización de suscriptores</t>
  </si>
  <si>
    <t>FASE III. PUESTA EN MARCHA DE LA ESTRATEGIA ESTABLECIDA EN LA FASE II: Consolidación de capacidades operativas, financieras y administrativas que permitan garantizar la sostenibilidad de la prestación del servicio de acueducto</t>
  </si>
  <si>
    <t>FASE III. PUESTA EN MARCHA DE LA ESTRATEGIA ESTABLECIDA EN LA FASE II: Capacitación en competencias laborales</t>
  </si>
  <si>
    <t>FASE III. PUESTA EN MARCHA DE LA ESTRATEGIA ESTABLECIDA EN LA FASE II: Evaluación y seguimiento que evidencie los resultados y procesos del plan de aseguramiento.</t>
  </si>
  <si>
    <t>301/08/2025</t>
  </si>
  <si>
    <t>REDUCCION</t>
  </si>
  <si>
    <t>CONSTRUCCION SISTEMA DE CAPTACION, ADUCCION, CONDUCCION Y OPTIMIZACION DE ALMACEMANIENTO Y PTAP PARA EL ACUEDUCTO DEL CORREGIMIENTO DE PUERTO MERIZALDE DEL MUNICIPIO DE BUENAVENTURA VALLE DEL CAUCA.</t>
  </si>
  <si>
    <t xml:space="preserve">EL Cerrito </t>
  </si>
  <si>
    <t xml:space="preserve">Reformulacion CONSTRUCCION COLECTORES, INTERCEPTORES Y EMISORES FINALES PARA LOS CENTROS POBLADOS DE MANATIAL, QUEBRADA SECA Y AREAS DE EXPASION SUR EN EL MUNICIPIO DE GUADALAJARA DE BUGA </t>
  </si>
  <si>
    <t>Reformulacion OPTIMIZACION DEL ACUEDUCTO DE LA VEREDA ALASKA EN EL MUNICIPIO DE GUADALAJARA DE BUGA</t>
  </si>
  <si>
    <t>Reformulacion DE LA INTERVENTORIA DE OBRA CONSTRUCCION DEL SISTEMA DE ALCANTARILLADO, PTAR Y OBRAS COMPLEMENTARIAS DE LAS VEREDAS SAN ANTONIO, LOS HISPANOS Y CENTRO POBLADO CACHIMBAL, MUNICIPIO DE VIJES</t>
  </si>
  <si>
    <t>Reformulacion CONSTRUCCION DEL SISTEMA DE CAPTACION, ADUCCION, CONDUCCION Y OPTIMIZACION DEL ALMACEMANIENTO Y PTAP PARA LOS ACUEDUCTOS DE LOS MUNICIPIOS  DE GINEBRA Y GUACARI.</t>
  </si>
  <si>
    <t xml:space="preserve">Reformulacion A LA INTERVENTORIA DE LA OBRA OPTIMIZACION DEL SISTEMA DE ABASTECIMIENTO DE AGUA CORREGIMIENTO COSTA RICA Y VERDA LA SELVA, MUNICIPIO DE GINEBRA </t>
  </si>
  <si>
    <t>Información general del Departamento y del PDA. Se evidencia 40 municipios vinculados al PDA y 2 no vinculados.</t>
  </si>
  <si>
    <t>Sesión No 70</t>
  </si>
  <si>
    <t>Saneamiento Basico</t>
  </si>
  <si>
    <t>Sesión CD No. 68 del 19/12/2024</t>
  </si>
  <si>
    <t>02 Modificaciones</t>
  </si>
  <si>
    <t>Se entrego por parte del contratista el producto 4.</t>
  </si>
  <si>
    <t xml:space="preserve">Planeación Ambiental , Territorial y Sectorial </t>
  </si>
  <si>
    <t>Sesión No. 69 del (20/03/2025)</t>
  </si>
  <si>
    <t>Sesión CD No. 66 del 19/07/2024</t>
  </si>
  <si>
    <t>Población Urbana Departamento  (Proyección DANE)</t>
  </si>
  <si>
    <t>Población Rural Departamento  (Proyección DANE)</t>
  </si>
  <si>
    <t xml:space="preserve">El municipio de Guadalajara de Buga, suscribió convenio de vinculación en 2024, pero el 31 de diciembre del mismo año terminó.  Se realizó vinculación nuevamente  mediante convenio interadministrativo el 2 de abril del 2025 </t>
  </si>
  <si>
    <r>
      <rPr>
        <b/>
        <sz val="9"/>
        <color theme="1"/>
        <rFont val="Verdana"/>
        <family val="2"/>
      </rPr>
      <t>Observaciones:</t>
    </r>
    <r>
      <rPr>
        <sz val="9"/>
        <color theme="1"/>
        <rFont val="Verdana"/>
        <family val="2"/>
      </rPr>
      <t xml:space="preserve"> 
Se adiciona en el CD 70 la suma de $8.403.877.899 al PEI capítulo 2025 en la fuente SGP Dpto., así:  Recursos SGP del Departamento acorde con los documentos Conpes (DNP) de febrero y marzo 2025: $6.956.118.582;  b) Incorporación rendimientos financieros sobre recursos SGP del Departamento, acorde con estados de cuenta del FIA de enero a abril de 2025, por valor de: $1.447.759.317. </t>
    </r>
  </si>
  <si>
    <t xml:space="preserve">Subcomponente 2 </t>
  </si>
  <si>
    <t xml:space="preserve">Se presenta la información de lo Indicadores Urbanos y Rurales de los  42 municipios del Valle del Cauca con corte a 2024. </t>
  </si>
  <si>
    <t xml:space="preserve">Cierre Financiero 2025 </t>
  </si>
  <si>
    <t>Se registran las metas de los 40 PAM, y la proyección de los indicadores a impactar durante el PEI 2024 - 2027.</t>
  </si>
  <si>
    <t xml:space="preserve">El municipio de Guadalajara de Buga, suscribió convenio de vinculación en 2024, pero el 31 de diciembre del mismo año terminó.  Se realizo vinculación y nuevamente se suscribió convenio interadministrativo el  2 de abril del 2025 </t>
  </si>
  <si>
    <t>*Se presenta el cierre financiero para el capitulo 2025 por un valor de $100.139.580.466 para inversión de proyectos, $ 7.000.000.000 para Gastos del Gestor, y $4.081.000.000 para el pago del servicio de la deuda con Findeter, para un gran total de $111.220.780.466. 
Se proyecta bolsa de reformulaciones por valor de $ 20.233.623.383 para atender los proyectos de agua y saneamiento que se están ejecutando en los municipios de Ginebra y Guacarí, Restrepo, Palmira, La Unión, Buga, El Dovio, Sevilla, y Vijes. *El Concepto favorable del Plan Ambiental periodo 2024-2027 fue emitido por el MVCT el 21 de enero de 2025 y se está sometiendo a aprobación del Comité Directivo en la presente reunión No. 69. Se aclara que los proyectos de PSMV, y PGIRS quedaron pendientes de definir en la aprobación del Plan Ambiental. Estos proyectos se estarán concertando y ejecutando en el presente año.
* En el Componente Ambiental se incluyeron los proyectos de infraestructura : "CONSTRUCCIÓN RED DE ALCANTARILLADO SANITARIO, POZO DE BOMBEO DE AGUAS RESIDUALES, PLANTA DE TRATAMIENTO DE AGUAS RESIDUALES DOMESTICAS Y DESCARGA A ZANJÓN, VEREDA EL JAGUAL, MUNICIPIO DE RIOFRIO, DEPARTAMENTO DEL VALLE DEL CAUCA", "CONSTRUCCION REDES DE ALCANTARILLADOS Y PLANTAS DE TRATAMIENTO DE AGUAS RESIDUALES (PTAR) EN EL CORREGIMIENTO DE TIENDA NUEVA DEL MUNICIPIO DE PALMIRA.", REDES DE ALCANTARILLADOS Y PLANTA DE TRATAMIENTO DE AGUAS RESIDUALES (PTAR) EN EL CORREGIMIENTO DE BOLO LA ITALIA (SECTOR ZUMBÁCULO) Palmira. Para lo cual se ajustara el plan ambiental para ser presentado nuevamente al MVCT para su modificación.
*El Concepto favorable del Plan de Gestión Social (PGS) fue emitido por el MVCT el 15 de noviembre de 2024 y fue aprobado por el Comité Directivo del PDA en sesión No. 68 del 19 de dic. 2024. El recurso de 2024 por valor de $938,750,000  fue aprobado en esta misma reunión. El 06 de marzo de 2025 el VASB emitió alcance indicando que los recursos de 2025 por valor de $2.245.500.000 están disponibles según certificación de la Gobernadora y son incluidos en el PEI para la aprobación en el Comité Directivo No. 69, y así proceder con su ejecución.</t>
  </si>
  <si>
    <t>Del 01 de enero a 30 de abril de 2025 no se han registrado pagos, a excepción de los correspondientes al servicio de la deuda y los Costos del Gestor. 
El proyecto "CONSTRUCCION OBRAS COMPLEMENTARIAS RED DE ALCANTARILLADO - ESTRUCTURA DE SEPARACION Y ESTACION DE BOMBEO DE AGUAS RESIDUALES "EBAR" CABECERA MUNICIPAL MUNICIPIO DEL DOVIO, DEPARTAMENTO DEL VALLE DEL CAUCA.", se traslada desde el "subcomponente 2" al "plan ambiental"  teniendo en cuenta que ya se encontraba incluido en el concepto favorable emitido por el MVCT.</t>
  </si>
  <si>
    <t xml:space="preserve">Se presenta la modificación No. 1 al Capitulo 2025. El cierre financiero se incrementa por la incorporación de $8.403.877.899 de la fuente SGP dpto. quedando un valor  $108.543.458.365 para inversión de proyectos, y se mantienen $7.000.000.000 para Gastos del Gestor, y $4.081.000.000 para el pago del servicio de la deuda con Findeter, para un gran total de $119.624.658.365.
El Concepto favorable del Plan de Aseguramiento por un valor  $ 1.977.973.005 para el   periodo 2025 fue emitido por el MVCT el 28 de mayo de 2025 y se está sometiendo a aprobación del Comité Directivo en la presente reunión No. 70.
* Se incluyeron las reformulaciones:   Reformulación CONSTRUCCION COLECTORES, INTERCEPTORES Y EMISORES FINALES PARA LOS CENTROS POBLADOS DE MANATIAL, QUEBRADA SECA Y AREAS DE EXPASION SUR EN EL MUNICIPIO DE GUADALAJARA DE BUGA ,  Reformulación OPTIMIZACION DEL ACUEDUCTO DE LA VEREDA ALASKA EN EL MUNICIPIO DE GUADALAJARA DE BUGA, Reformulación DE LA INTERVENTORIA DE OBRA CONSTRUCCION DEL SISTEMA DE ALCANTARILLADO, PTAR Y OBRAS COMPLEMENTARIAS DE LAS VEREDAS SAN ANTONIO, LOS HISPANOS Y CENTRO POBLADO CACHIMBAL, MUNICIPIO DE VIJES, Reformulación CONSTRUCCION DEL SISTEMA DE CAPTACION, ADUCCION, CONDUCCION Y OPTIMIZACION DEL ALMACEMANIENTO Y PTAP PARA LOS ACUEDUCTOS DE LOS MUNICIPIOS  DE GINEBRA Y GUACARI. y Reformulación A LA INTERVENTORIA DE LA OBRA OPTIMIZACION DEL SISTEMA DE ABASTECIMIENTO DE AGUA CORREGIMIENTO COSTA RICA Y VERDA LA SELVA, MUNICIPIO DE GINEBRA.
* Se asignaron recursos por valor de $8.403.877.899 al proyecto de "CONSTRUCCION SISTEMA DE CAPTACION, ADUCCION, CONDUCCION Y OPTIMIZACION DE ALMACEMANIENTO Y PTAP PARA EL ACUEDUCTO DEL CORREGIMIENTO DE PUERTO MERIZALDE DEL MUNICIPIO DE BUENAVENTURA VALLE DEL CAUCA.
</t>
  </si>
  <si>
    <t>Del 01 de enero a 30 de abril de 2025 no se han registrado pagos, a excepción de los correspondientes al servicio de la deuda y los Costos del Gestor. 
El proyecto "CONSTRUCCION OBRAS COMPLEMENTARIAS RED DE ALCANTARILLADO - ESTRUCTURA DE SEPARACION Y ESTACION DE BOMBEO DE AGUAS RESIDUALES "EBAR" CABECERA MUNICIPAL MUNICIPIO DEL DOVIO, DEPARTAMENTO DEL VALLE DEL CAUCA.", se traslada desde el "subcomponente 2" al "plan ambiental"  teniendo en cuenta que ya se encontraba incluido en el concepto favorable emitido por el MVCT.
* Se adjunta Anexo 3 y Certificado de Pertinencia ajustados de la Preinversión "FORMULACION Y ESTRUCTURACION DEL PROYECTO DEL SISTEMA DE ACUEDUCTO INTERVEREDAL MIRAVALLE,  TAGUALES, SIBERIA Y RIVERALTA MUNICIPIO DE LA VICTORIA - DEPARTAMENTO DEL VALLE DEL CAUCA", por corrección en valor según aprobación del CD 69,</t>
  </si>
  <si>
    <t xml:space="preserve">Se relaciona el porcentaje de avance al 31 de diciembre de 2024 de las metas de los 45 proyectos que se  adelantaron en la Vigencia 2024.  Según los Planes de acción Municipal suscritos  y los proyectos que venían en ejecución de vigencias anteriores. </t>
  </si>
  <si>
    <t>Se avanza en la elaboración de los documentos soporte necesarios para la apertura del proceso de contratación, tales como el pliego de condiciones, la matriz de riesgos, el análisis del sector, entre otros documentos técnicos y jurídicos.</t>
  </si>
  <si>
    <t>Proceso de concurso de méritos abierto No. 2000.46.03.003-2025 publicado en SECOP II y adjudicado el 24/06/2025 al contratista CONSORCIO PGIRS VALLE DEL CAUCA 2025</t>
  </si>
  <si>
    <t>Proceso de Selección abreviada subasta inversa No. 2000.46.02.001-2025 publicado en SECOP II y en proceso de celebración.</t>
  </si>
  <si>
    <t>Se encuentra en proceso la elaboración de los documentos técnicos requeridos, tales como el anexo técnico y los estudios previos, con el fin de continuar con la etapa precontractual del proceso de concurso de méritos abierto.</t>
  </si>
  <si>
    <t>Depende de la ejecución de los estudios y diseños.</t>
  </si>
  <si>
    <t>Se llevó a cabo una mesa técnica con la Dirección Ambiental Regional (DAR) Norte de la CVC, con el propósito de revisar y concertar las actividades necesarias para el cierre técnico y definitivo de la celda transitoria ubicada en la Planta de Manejo Integral de Residuos Sólidos (PMIRS) del municipio de Alcalá.</t>
  </si>
  <si>
    <t>Se dio inicio al proceso del plan de aseguramiento de acueductos rurales, correspondiente al Capítulo 2025, durante los meses de mayo y junio. Esta primera fase contempló actividades clave de diagnóstico, recolección de información y articulación institucional, con el propósito de fortalecer la gestión comunitaria del servicio de agua potable en zonas rurales del Valle del Cauca. Como complemento al diagnóstico, se implementó la aplicación de la herramienta SIASAR (Sistema de Información de Agua y Saneamiento Rural)</t>
  </si>
  <si>
    <t>Acuavalle ha culminado satisfactoriamente el proceso de matrícula de la totalidad de los usuarios del sistema, así como la instalación de los respectivos medidores.
Por su parte, el contratista ha concluido la ejecución de todas las actividades pendientes de obra civil, y ha finalizado la instalación y puesta en funcionamiento de la estación de monitoreo y control, garantizando su operatividad conforme a los requerimientos técnicos establecidos.</t>
  </si>
  <si>
    <t>La documentación requerida por Acuavalle para el proceso de entrega formal de la obra fue debidamente radicada ante la Alcaldía Municipal, con el fin de que se lleve a cabo el correspondiente traslado y verificación de la información técnica asociada.
De acuerdo con lo manifestado por la Alcaldía, la firma del acta de recibo de obra se efectuará únicamente una vez Acuavalle emita el aval respectivo que respalde dicha entrega.</t>
  </si>
  <si>
    <t>El contrato de obra fue oficialmente suspendido el día 19 de mayo de 2025, conforme a las disposiciones contractuales vigentes.
A la fecha, no se ha recibido por parte de la Alcaldía información actualizada respecto al avance de la gestión predial, lo cual afecta la continuidad programada del proyecto.
Asimismo, no se ha obtenido respuesta por parte de la Corporación Autónoma Regional del Valle del Cauca (CVC) en relación con el oficio radicado el pasado 6 de mayo de 2025, en el que se solicitaba pronunciamiento técnico para viabilizar la etapa siguiente de intervención.</t>
  </si>
  <si>
    <t>Se ha llevado a cabo la ejecución de actividades correspondientes al sistema electromecánico e hidráulico en el área de la bocatoma.</t>
  </si>
  <si>
    <t>Se  culmina la  instalación de cableado eléctrico de la caseta y de luminarias
Se realizan pruebas a las bombas
Cerramiento terminado, se  instaló la concertina y se  ajustó malla y postes
Se corrigieron los detalles evidenciados en términos de acabados del cerramiento, retiro de escombros, empradizado, entre otros.
Se realizaron pruebas de presión y estanqueidad y se terminó drenaje lechos de secado</t>
  </si>
  <si>
    <t>Actualmente se encuentra en proceso la construcción de los viaductos previstos en el proyecto, al tiempo que se adelantan labores de acabado en las edificaciones que prestarán servicios operativos como bodegas y laboratorios asociados a las Plantas de Tratamiento de Agua Potable (PTAP) de Costa Rica y La Selva.</t>
  </si>
  <si>
    <t>Se suspende el contrato a partir del 19-05-2025.
Persisten los motivos de orden público.</t>
  </si>
  <si>
    <t>•	Se han realizado actividades de presentación de las diferentes fases a la comunidad y a los profesionales del área técnica de Vallecaucana de Aguas.
•	En la actualidad el contrato está en ejecución y se le adiciono un tiempo de 6 meses para que el contratista culmine las actividades de la fase III, correspondiente a la fase de diseños, la fase IV correspondiente a la fase de trámites y la fase V correspondiente a la fase de documentación de soporte.</t>
  </si>
  <si>
    <t>•	A la fecha se tiene radicado en medio magnético el proyecto en la ventanilla única departamental de la gobernación del Valle del Cauca e igualmente entregado en medio físico en las oficinas del mecanismo evaluador de la gobernación del Valle del Cauca, para ser revisado técnicamente por los profesionales del mecanismo evaluador, se estaba a la espera de las observaciones.
•	La ventanilla única departamental entrego las observaciones a los diseños y documentos de soporte entregados por la consultoría del diseño de las redes de alcantarillado y la PTAR para el corregimiento de Palmaseca, municipio de Palmira.
•	Teniendo en cuenta que el tiempo de ejecución que le quedaba al contrato era mínima, el contratista solicito una adición en tiempo de tres meses, para culminar los ajustes a las observaciones realizadas al proyecto, para poder volver a radicar ante la ventanilla única departamental, esperar las observaciones finales y lograr el concepto técnico favorable del proyecto.</t>
  </si>
  <si>
    <t xml:space="preserve">se esta a la espera de que emitan concepto de favorable. Aun no se tienen observaciones, por ello se ha tomado la decisión de suspender el contrato hasta que se estas se emitan. 
•	La Fase IV fue entregada, sin embargo, el municipio tiene pendiente emitir algunos certificados. </t>
  </si>
  <si>
    <t>El contratista continúa corrigiendo detalles constructivos en la caseta de la EBAR</t>
  </si>
  <si>
    <t>El proceso administrativo iniciado por presunto incumplimiento fue cerrado tras la suscripción de un acuerdo de arreglo directo entre la entidad contratante y el contratista. En consecuencia, se presentó solicitud de reformulación contractual, la cual fue debidamente tramitada y aprobada por las instancias correspondientes.</t>
  </si>
  <si>
    <t xml:space="preserve">Depende de la Fase I para continuar con esta actividad </t>
  </si>
  <si>
    <t xml:space="preserve">Depende de la Fase II para continuar con esta actividad </t>
  </si>
  <si>
    <t>Soporte Doc. Compromiso</t>
  </si>
  <si>
    <t>Vr. Ejecutado (Expedic. CDR FIA)</t>
  </si>
  <si>
    <t>Pagos realizados Vigencia 2025</t>
  </si>
  <si>
    <t xml:space="preserve">CDRs Nos. 18606 y 18608 </t>
  </si>
  <si>
    <t>CDRs 18626 y 18627</t>
  </si>
  <si>
    <t>CDRs 18628 y 18629</t>
  </si>
  <si>
    <t>CDR 18617</t>
  </si>
  <si>
    <t>CDRs 18622 y 18623</t>
  </si>
  <si>
    <t>CDR 18616</t>
  </si>
  <si>
    <t xml:space="preserve">Reformulacion A PROYECTO ALCANTARILLADO PAPAYAL, PALMIRA. </t>
  </si>
  <si>
    <t>CDRs 18613 y 18614</t>
  </si>
  <si>
    <t>CDRs 18510 y 18511</t>
  </si>
  <si>
    <t>CDR 18512</t>
  </si>
  <si>
    <t>CDRs 18640, 18641, y 18642</t>
  </si>
  <si>
    <t>CDR 18663</t>
  </si>
  <si>
    <t>Ejecución 2025 ($) 
30 Junio 2025 Acumulado</t>
  </si>
  <si>
    <t>Ejecución 2025 ($) 
28 Febrero 2025 Acumulado</t>
  </si>
  <si>
    <t xml:space="preserve">Los estudios y diseños se encuentran en etapa de revisión documental. </t>
  </si>
  <si>
    <t>Actualmente se encuentra en etapa de revisión documental</t>
  </si>
  <si>
    <t>Se le solicitó a la interventoría presentar una propuesta alternativa para la construcción de la bocatoma, debido  al poco espacio que se presenta para la construcción de esta captación y el desarenador.</t>
  </si>
  <si>
    <t>Se están realizando obras de reposición de urbanismo en la intersección en donde se realizó la instalación del sifón invertido, además se Está realizando la compensación ambiental con la siembra de 41 especies arbóreas</t>
  </si>
  <si>
    <t>se inició la instalación de la estructura para la instalación de los paneles solares para la generación de la energía fotovoltaica para el funcionamiento de la PTAR La Pampa, además se construyeron los falsos fondos, los empalmes y conexiones de la PTAR La Pampa.</t>
  </si>
  <si>
    <t>Actualmente; se Está realizando la fundición en concreto del desarenador y el armado de estructuras de acero reforzado para la construcción del tanque de almacenamiento de agua se hizo reajuste en los diseños por temas de niveles y se está trabajando en la última parte de la línea de conducción de 3.5 km</t>
  </si>
  <si>
    <t>Actualmente se encuentra en proceso de licitación pública</t>
  </si>
  <si>
    <t>Se atendieron la observaciones emitida por el Mecanismo departamental y  se esta subsanando por parte del Municipio el tema predial.</t>
  </si>
  <si>
    <t>Durante el bimestre mayo-junio de 2025 no hubo obras nuevas</t>
  </si>
  <si>
    <t>Durante el bimestre mayo-junio de 2025 no hubo obras nuevas
Se verificó la instalación de buzones en el 90%  de las obras para la radicación PQRS.</t>
  </si>
  <si>
    <t>Matriz de seguimiento para PQR por cada obra en ejecución de los municipios de Guadalajara de Buga y Palmira-La Pampa</t>
  </si>
  <si>
    <t>Se acompañó en 1 reunión de Comité de Desarrollo y control social donde asistieron 11 personas en el Municipio de Guadalajara de buga</t>
  </si>
  <si>
    <t>Se encuentra en etapa de diagnostico.</t>
  </si>
  <si>
    <t>ADQUISICION DE CINCO (5) VEHICULOS COMPACTADORES RECOLECTORES DE RESIDUOS SOLIDOS PARA LOS MUNICIPIOS DE ALCALA, BOLIVAR, EL DOVIO, ULLOA Y YOTOCO DEPARTAMENTO DEL VALLE DEL CAUCA.</t>
  </si>
  <si>
    <t xml:space="preserve">
CDRs 18200 y 18201</t>
  </si>
  <si>
    <t>el proceso se encuentra en fase de prepliegos. Conforme a las proyecciones actuales, se prevé que la adjudicación se realice aproximadamente en la segunda semana de septiembre.</t>
  </si>
  <si>
    <t>Sesión CD No 70 del (16/06/2025)</t>
  </si>
  <si>
    <t>Sesión CD No. 69 del (20/03/2025)</t>
  </si>
  <si>
    <t>Proceso de concurso de méritos abierto No. 2000.46.03.008-2025 publicado en SECOP II, el cual se encuentra en etapa de evaluación y observaciones de las propuestas presentadas.</t>
  </si>
  <si>
    <t>Contrato de suministro No. 2000.13.03.005-2025 con objeto: "Adquisición de cinco (05) vehículos compactadores recolectores de residuos sólidos con las siguientes capacidades: tres (3) de 17 yardas cubicas y dos (2) de 20 yardas cúbicas para la optimización del servicio público de aseo en la zona urbana y rural, departamento del Valle del Cauca" adjudicado a la empresa ICOMMERCE SAS con fecha de terminación del 22 de septiembre de 2025.</t>
  </si>
  <si>
    <t>Debido a las condiciones actuales que presenta el PMIRS del municipio de Alcalá, relacionadas con el deterioro de la infraestructura y, en particular, con la disposición indiscriminada de residuos que ha alterado la cota de clausura prevista en el diseño del sitio de disposición final, se está revisando el enfoque más adecuado para el desarrollo de este proyecto. Lo anterior, considerando que, mediante informe de visita técnica de la Dirección Técnica de la CVC, se solicitó la presentación obligatoria de un Plan de Manejo Ambiental (PMA), el cual deberá incorporar, entre otros, el plan de clausura técnica del sitio, documentos que se deben elaborar desde cero.</t>
  </si>
  <si>
    <t>La obra se encuentra terminada. Se firmó acta de terminación en Julio 04 de 2025</t>
  </si>
  <si>
    <t>Se realizaron actividades de reposición de placa huella en concreto, perforaciones para la aplicación de cemento expansivo y posterior desintegración de rocas en el proceso de excavación del tanque, complementadas con la demolición mecánica mediante martillo hidráulico. Asimismo, se llevó a cabo la excavación y retiro del material resultante, junto con el chequeo topográfico de los niveles requeridos para el tanque de compensación de caudales.
De manera paralela, se ejecutaron trabajos de cableado para la construcción de las instalaciones eléctricas en el sitio de la bocatoma, la instalación del transformador con sus respectivos cables subterráneos, así como el cableado y montaje de los tableros eléctricos. En el sistema de conducción se realizaron pruebas hidrostáticas a la tubería, la construcción de cajas de válvulas de ventosa y los rellenos compactados. Finalmente, se efectuó la toma de muestras de concreto para su ensayo posterior en laboratorio.</t>
  </si>
  <si>
    <t>Se realizaron las siguientes actividades: rocería y limpieza en el tramo destinado a la construcción de las cámaras de inspección, elaboración de cilindros prefabricados y losas prefabricadas para dichas estructuras, excavación en los sitios previstos para su instalación, construcción de la losa de fondo y colocación del primer cilindro de las cámaras de inspección, así como la puesta a punto de la estación de bombeo de aguas residuales (EBAR).</t>
  </si>
  <si>
    <t>Actualmente se adelanta el proceso de terminación de las actividades pendientes por parte del constructor Consorcio Aguas de Ginebra, las cuales corresponden a la finalización y pruebas de la bocatoma, el desarenador, los viaductos, las pruebas hidráulicas de la red de conducción y la puesta en marcha de las plantas de tratamiento de agua potable (PTAP) de La Selva y Costa Rica. La interventoría concedió un plazo adicional de un (1) mes, con el único propósito de que el contratista entregue la obra en pleno funcionamiento.</t>
  </si>
  <si>
    <t>Durante ese periodo se le realizó un seguimiento al contratista de obra con el propósito de que realice el perfeccionamiento del contrato teniendo en cuenta que la resolución de adjudicación del concurso de méritos del 25 de julio, se solicitó al contratista lo siguiente: El RUT, La Póliza con los amparos  y El Impuesto del timbre</t>
  </si>
  <si>
    <t xml:space="preserve">Se apertura el Concurso de Méritos con numero de proceso 2000.46.01.008-2025  con descripción EJECUTAR EL PLAN DE OBRAS PÚBLICAS, BAJO LA MODALIDAD DE PRECIOS UNITARIOS FIJOS, PARA LLEVAR A CABO LA CONSTRUCCION DE LA OPTIMIZACIÓN DEL ACUEDUCTO DE BAJO Y ALTO ZARAGOZA, DISTRITO DE BUENAVENTURA - VALLE DEL CAUCA
A fecha de corte de este informe se han realizado para el proceso de licitación pública </t>
  </si>
  <si>
    <t>La consultoría se encuentra subsanando los requerimientos por parte del ministerio, en su mayoría se trata de certificados que deben ser expedidos por la administración municipal de Palmira.</t>
  </si>
  <si>
    <t xml:space="preserve">Se termino al 100% la actividad </t>
  </si>
  <si>
    <t xml:space="preserve">La fase I, se realizaron y terminaron los diagnósticos de campo para identificar las necesidades de fortalecimiento institucional, así como el prediagnóstico de los sistemas de abastecimiento de agua de las 36 comunidades en los 12 municipios del valle del cauca, estas actividades nos permitieron alistar y entregar los cuatro productos a entregar del plan de aseguramiento 2025:
1.	Actualización de la línea base
2.	Indicadores de riesgo financieros
3.	Indicadores de riesgos operativos
4.	Viabilidad del prestador.
</t>
  </si>
  <si>
    <t>Asimismo, se inició la fase II del plan de aseguramiento 2025, correspondiente al análisis de la información levantada en campo, con el fin de proyectar los productos a entregar, definir las estrategias de asistencia técnica institucional y operativa, y concertar acciones con las 12 alcaldías municipales y los 36 prestadores rurales.</t>
  </si>
  <si>
    <t>Contrato de consultoría No. 2000.13.04.001-2025 con objeto: "Revisión, Ajuste y/o Actualización de los Planes de Gestión Integral de Residuos Sólidos - PGIRS de Tres (3) Municipios del Departamento del Valle del Cauca, Así: Guacarí, Ulloa, Bolívar" adjudicado al Consorcio PGIRS Valle del Cauca 2025 con fecha de terminación del 11 de Noviembre de 2025. A la fecha de corte el contratista ha cumplido con la entrega de los Productos 1 y 2 del contrato</t>
  </si>
  <si>
    <t>CDRs 18852, 18853 y 18854</t>
  </si>
  <si>
    <t xml:space="preserve">CDR 18920 </t>
  </si>
  <si>
    <t xml:space="preserve">Candelaria </t>
  </si>
  <si>
    <t>El proyecto se encuentra suspendido con reinicio el día 24 de septiembre del 2025.  Se han realizado trámites ante CELSIA por parte de la alcaldía. La obra civil se encuentra ejecutada totalmente, solo queda pendiente la instalación de la acometida y red eléctrica del proyecto, con instalaciones de postes.
Para culminar la última fase del proyecto se requiere terminar la instalación eléctrica, una vez finalizada se inicia puesta en marcha de la EBAR y con eso se terminarían todas las actividades del contrato.</t>
  </si>
  <si>
    <t>La obra se reinició el día 29 de agosto del 2025, desarrollando las siguientes actividades:
- 	Solado de pozo séptico y filtro anaerobio, parrilla para pozo séptico y filtro anaerobio.
-	Excavación desarenador. 
-	Construcción cerramiento perimetral.
-	Construcción caseta.</t>
  </si>
  <si>
    <t>se han culminado todas las obras civiles quedando pendiente solo la construcción del sistema séptico, sin embargo para las viviendas aledañas no cuentan con sistema de alcantarillado, es un terreno anegable, no se puede construir el sistema séptico en esta zona.
La obra se reinició el día 29 de agosto del 2025.</t>
  </si>
  <si>
    <t>La planta de tratamiento de agua potable se ejecutó en su totalidad la obra civil, la entrega al municipio está programada para el mes de septiembre.
La obra se reinició el día 29 de agosto del 2025.</t>
  </si>
  <si>
    <r>
      <t>·</t>
    </r>
    <r>
      <rPr>
        <sz val="7"/>
        <color theme="1"/>
        <rFont val="Times New Roman"/>
        <family val="1"/>
      </rPr>
      <t xml:space="preserve">         </t>
    </r>
    <r>
      <rPr>
        <sz val="11"/>
        <color theme="1"/>
        <rFont val="Calibri"/>
        <family val="2"/>
        <scheme val="minor"/>
      </rPr>
      <t>En la actualidad el contrato está en ejecución y se le adiciono un tiempo de 6 meses para que el contratista culmine las actividades de la fase III, correspondiente a la fase de diseños, la fase IV correspondiente a la fase de trámites y la fase V correspondiente a la fase de documentación de soporte.</t>
    </r>
  </si>
  <si>
    <t>•	El consultor está desarrollando el ajuste a las observaciones realizadas al proyecto, por parte de los profesionales del mecanismo evaluador de la gobernación del Valle del Cauca, en los diferentes componentes.</t>
  </si>
  <si>
    <t>e continuo con la Instalación de tubería y accesorios PVC 6" en el sector de Violetas además de la programación de pruebas hidráulicas de presión. en el área del desarenador y la Planta se fundieron las paredes y la losa de fondo del tanque de almacenamiento</t>
  </si>
  <si>
    <t>Se actualizó la caracterización de 10 Municipios como fueron:  Jamundí, la Cumbre, La Unión, La Victoria, Obando, Palmira, Pradera, Restrepo, Rio Frio y Roldanillo</t>
  </si>
  <si>
    <t>Durante el bimestre julio-agosto de 2025 no hubo obras nuevas</t>
  </si>
  <si>
    <t>Matriz de seguimiento para PQR por cada obra en ejecución del municipio de Zarzal</t>
  </si>
  <si>
    <t>Durante este bimestre  se realizó 3 reuniones con la comunidad en el municipio de Guadalajara de Buga, San Pedro, Palmira, estas reuniones se realizan al iniciar la obra, al 50% y al finalizar la obra.
No hubo  reunión o asamblea de rendición de cuentas de obra finalizada.</t>
  </si>
  <si>
    <t xml:space="preserve">El proyecto esta próximo a socializar con la comunidad y se esta definiendo un tema predial </t>
  </si>
  <si>
    <t>Pendiente la legalización del predio por parte del municipio,  para continuar con el proceso de Viabilización,</t>
  </si>
  <si>
    <t xml:space="preserve">Se están atendiendo observaciones Técnicas y Prediales </t>
  </si>
  <si>
    <t>Se continua en la etapa de revisión documental y se tiene pendiente las siguientes actividades: 1.	Capítulo o documento con el diagnóstico de la situación del municipio (RAS 8.1).
2.	Capítulo o documento con las características socioculturales de la población y participación comunitaria (RAS 8.3).
3.	Certificación de funcionalidad e integralidad del proyecto por parte del diseñador, en el formato presentado por el MVCT (Formato 9 del Anexo 1 de la resolución 0661 de 2019).
4.	Informe de revisión y aprobación del proyecto por componente o especialidad por parte de la interventoría de los estudios y diseños, que incluya las observaciones y recomendaciones realizadas para el cumplimiento normativo por especialidad, así como la certificación de conformidad con el diseño, dirigido a la entidad contratante, debe estar fechado mínimo a un mes previo a la entrega al MVCT y debe estar firmado en original por cada especialista de la interventoría que participo en la revisión como responsable de su especialidad junto a su matrícula profesional.</t>
  </si>
  <si>
    <t xml:space="preserve">Se entrego las observaciones realizadas por el MVCT, y se esta pendiente a la retroalimentación </t>
  </si>
  <si>
    <t xml:space="preserve">Se están organizando el proyecto para radicar a la Ventanilla Única Departamental </t>
  </si>
  <si>
    <t xml:space="preserve">Se radico nuevamente en la ventanilla Departamental y se esta a  espera de las observaciones </t>
  </si>
  <si>
    <t>Se continua a la espera de las observaciones de ventanilla, ya que actualidad la totalidad de los profesionales del mecanismo evaluador de la gobernación del Valle del Cauca, se encuentran sin contratación.</t>
  </si>
  <si>
    <t xml:space="preserve">El proyecto se radico en ventanilla única Departamental, actualmente se encuentra en etapa de subsanaciones en tema predial y ambiental. </t>
  </si>
  <si>
    <t>Se encuentra terminado, se tiene pendiente la fuente de financiación</t>
  </si>
  <si>
    <t xml:space="preserve">Actualmente se esta realizando el  proceso de contratación </t>
  </si>
  <si>
    <t>Durante el bimestre se realizaron las siguientes actividades: •Adecuación de infraestructura: Se completó la adecuación requerida en la losa de soporte de la Planta de Tratamiento de Agua Potable (PTAP).•Instalaciones eléctricas: Se finalizó la instalación del cableado eléctrico en la caseta y la colocación de luminarias. Montaje de equipos: Se completó la instalación de las bombas, quedando pendientes las pruebas operativas. Cerramiento perimetral: Se ejecutó parcialmente el cerramiento, incluyendo la construcción de la viga de cierre para el acceso vehicular. Aún faltan la instalación de concertina, el ajuste de malla y postes.</t>
  </si>
  <si>
    <t xml:space="preserve">Se continuo con la construcción de la bocatoma y desarenador, lo cual se a dificultado debido a la ola invernal  </t>
  </si>
  <si>
    <r>
      <t xml:space="preserve">Se termino la construcción del tanque de almacenamiento de la albanis </t>
    </r>
    <r>
      <rPr>
        <sz val="9"/>
        <color theme="1"/>
        <rFont val="Calibri"/>
        <family val="2"/>
      </rPr>
      <t>•</t>
    </r>
    <r>
      <rPr>
        <sz val="9"/>
        <color theme="1"/>
        <rFont val="Verdana"/>
        <family val="2"/>
      </rPr>
      <t>Se adecuaron los sedimentadores de la planta de Ginebra •Se adecuo el sedimentador No. 3 de la planta de Guacarí. •Se termino la construcción de la casa eléctrica de Ginebra.</t>
    </r>
  </si>
  <si>
    <t>el contrato estuvo suspendido desde el 24 febrero hasta el 26 de marzo .sin embargo se realizó reunión de seguimiento donde esta pendiente  el tema predial y si se esta adelantando por parte de la alcaldía la Apropiación de los recursos para  compra del lote para la ubicación de la PTAP.</t>
  </si>
  <si>
    <t>Se continua en la instalación de las domiciliaria adicionales. Sigue pendiente la entrega del lote por parte de la alcandía para la construcción de la PTAR.</t>
  </si>
  <si>
    <t>Servicio a la Deuda  - Intereses</t>
  </si>
  <si>
    <t xml:space="preserve">Infraestructua, Ambiental y Gestion del Riesgo </t>
  </si>
  <si>
    <t>Se continúan adelantando mesas de trabajo con funcionarios de la Alcaldía para gestionar la vinculación del municipio al PDA; sin embargo, no se evidencia aún una voluntad clara por parte de la administración municipal para formalizar dicho compromiso</t>
  </si>
  <si>
    <t>Reformulac. CONSTRUCCION DEL SISTEMA DE TRATAMIENTO DE AGUAS RESIDUALES, DEL BARRIO INDEPENDENCIA- MUNICIPIO DE RESTREPO-VALLE DEL CAUCA.</t>
  </si>
  <si>
    <t xml:space="preserve">El proyecto esta culminado y cuenta con acta de terminación </t>
  </si>
  <si>
    <t xml:space="preserve">Se realizó un segundo monitoreo de calidad de la salida final de PTAR, para comparar con el resultado inicial obtenido en este proceso con lo cual todos los parámetros se encuentran dentro de la norma. Para esta caracterización se tomo una muestra compuesta, en una jornada de muestreo de horas. </t>
  </si>
  <si>
    <t>La elaboración del anexo técnico de la consultoría especializada, que constituye la base de los estudios previos para la contratación, ha requerido un tiempo mayor al inicialmente previsto. Esta situación obedece a que la Estación de Clasificación y Aprovechamiento proyectada se encuentra localizada en una zona especial y corresponde a una instalación con exigencias técnicas específicas, que deben cumplir condiciones arquitectónicas, estructurales, eléctricas e hidrosanitarias para garantizar su adecuado funcionamiento. Fue necesario realizar una revisión exhaustiva de la normatividad ambiental vigente y, en razón a su ubicación costera, efectuar la investigación y verificación de la normativa aplicable a dicha condición. El propósito de este proceso es establecer de manera precisa los requerimientos mínimos de los estudios y diseños que aseguren la durabilidad, el correcto desempeño, la calidad, la eficiencia y la sostenibilidad de la infraestructura durante el periodo de vida útil proyectado.</t>
  </si>
  <si>
    <t>Este proyecto se va a presentar al mecanismo Departamental, se esta a la espera dado que los profesionales no han sido contratados por la Gobernación del Valle Cauca a la Fecha.</t>
  </si>
  <si>
    <t>EL proyecto esta al 100%, y se tiene acta de terminación firmada</t>
  </si>
  <si>
    <t xml:space="preserve">Se radicado el proyecto en la Ventanilla Única Departamental-VUD para ser revisado técnicamente por los profesionales del mecanismo evaluador, y se está a la espera de las observaciones. </t>
  </si>
  <si>
    <t xml:space="preserve">El proyecto presenta un porcentaje por encima del 92% pero, debido a la reformulación del proyecto en la cual se incluyeron 165 cajas de acometidas de alcantarillado se redujo su porcentaje de avance </t>
  </si>
  <si>
    <t>se ejecutaron actividades aprobadas en la adición de contrato, se detallaron cajas de las acometidas domiciliares en los frentes de La Pampa Y Aguaclara, se terminó la instalación de la estructura para los paneles solares, para la generación de la energía fotovoltaica para el funcionamiento de la PTAR La Pampa, además se construyeron los falsos fondos, los empalmes y conexiones de la PTAR La Pampa, instalación de bombas y rosetones; se instaló la acometida de agua potable. se instalo la iluminación y la ornamentación en la PTAR.</t>
  </si>
  <si>
    <t xml:space="preserve">Los estudios y diseños  se entregaron a la Ventanilla Única Departamental, se esta a la espera de las observaciones </t>
  </si>
  <si>
    <t xml:space="preserve"> Se termino el diseño estructural y  el diseño eléctrico  pendiente diseño hidráulico,</t>
  </si>
  <si>
    <t>Se encuentran realizando diseño hidráulico</t>
  </si>
  <si>
    <t xml:space="preserve">Se continúa en la realización de los diseños hidráulicos </t>
  </si>
  <si>
    <t>Se realizó el montaje de los componentes metalmecánicos correspondientes al sistema de bombeo de la Estación de Bombeo de Aguas Residuales (EBAR), instalación de 4 electroválvulas y la programación de todo el sistema, configurando la opción de alivio para aguas lluvias a manera de contingencia hacia el zanjón</t>
  </si>
  <si>
    <t xml:space="preserve">Se mantiene el mismo porcentaje de avance en la ejecución, debido a que la Alcaldía continúa con el proceso de adquisición del terreno adicional requerido para la mejora de los taludes y la mitigación del riesgo de derrumbe.
Se continua  realizando seguimiento y control a cada una de las unidades de tratamiento, midiendo parámetros como caudal, pH y temperatura. </t>
  </si>
  <si>
    <t>Cuenta con un concepto técnico de Ventanilla Única Departamental (VUD) y se encuentra actualmente en proceso de licitación.</t>
  </si>
  <si>
    <t>Para el presente Bimestre ya se encuentra contratado pero aun no se tiene Acta de inicio Firmada.</t>
  </si>
  <si>
    <t>El proyecto se encuentra contratado y se firmo acta de inició el 13 de agosto</t>
  </si>
  <si>
    <t xml:space="preserve">Se terminaron los estudios topográficos </t>
  </si>
  <si>
    <t xml:space="preserve">se esta adelanta gestión predial con el municipio y se esta realizando diseño hidráulico </t>
  </si>
  <si>
    <t xml:space="preserve">Se continua en la realización del diseño hidráulico </t>
  </si>
  <si>
    <t>Se encuentra en proceso de licitación.</t>
  </si>
  <si>
    <t xml:space="preserve">Para el Presente Periodo se encuentran en la evaluación de las ofertas </t>
  </si>
  <si>
    <t xml:space="preserve">Pendiente Ceremonia de Grado </t>
  </si>
  <si>
    <t xml:space="preserve">Se realizo la ceremonia de grado y entrega certificación de competencias laborales </t>
  </si>
  <si>
    <t>FASE I DIAGNOSTICO Y PREFACTIBILIDAD : Diagnostico Actualizado (Programa SIASAR) Informe complementario Línea Base de Indicadores Identificación de Riesgos financieros y operacionales Informe de Viabilidad del prestador Actas de concertación</t>
  </si>
  <si>
    <t>Dependen de la terminación de todas las actividades de todas las fases.</t>
  </si>
  <si>
    <t>Se encuentra en proceso de prepliegos para la contratación de la firma consultora. Municipios beneficiados: Bolívar, Guacarí y Ulloa.</t>
  </si>
  <si>
    <t xml:space="preserve">El proyecto “Adquisición de cinco (5) vehículos compactadores recolectores de residuos sólidos para los municipios de Alcalá, Bolívar, El Dovio, Ulloa y Yotoco departamento del Valle del Cauca, Se encuentra  en proceso de revisión por el mecanismo de Viabilización departamental. </t>
  </si>
  <si>
    <t>Clausura del micro relleno del municipio de Alcalá</t>
  </si>
  <si>
    <t xml:space="preserve">El proceso se declaro desierto,  Actualmente se encuentra nuevamente en proceso de licitación publica </t>
  </si>
  <si>
    <t>Se esta a la espera para la entrega al mecanismo departamental de las subsanación, dado que los profesionales no se encuentran contratados por  parte de la Gobernación del Valle del Cauca y se continua por parte de la alcaldía de Palmira la subsanación del tema predial.</t>
  </si>
  <si>
    <t xml:space="preserve">Se encuentra adjudicado, esta en tramite de perfeccionamiento del contrato </t>
  </si>
  <si>
    <t xml:space="preserve">Se esta pendiente la firma del acta de Inicio </t>
  </si>
  <si>
    <t>proyecto terminado. (acta de terminación fecha 17 de octubre del  2024)</t>
  </si>
  <si>
    <t xml:space="preserve">Reconocimiento y diagnóstico de comunidades educativas </t>
  </si>
  <si>
    <t xml:space="preserve">Priorización de comunidades , concertación con comunidades educativas y  construcción documento precontractual </t>
  </si>
  <si>
    <t xml:space="preserve">Se están definiendo las I.E a incluir </t>
  </si>
  <si>
    <t>Las Plantas de potabilización están en proceso de contratación, en estos momentos se están elaborando los Estudios previos, terminando de elaborarse el pliego de condiciones o prepliego de condiciones para salir al proceso de selección del concurso de méritos</t>
  </si>
  <si>
    <t>Se  realizaron 8 reuniones de socialización con autoridades de 7 municipios en las cuales se presentaron los alcances de las obras al igual que las empresas contratistas de Obra y de Interventoría.</t>
  </si>
  <si>
    <t xml:space="preserve">Se  realizaron 2 reuniones de socialización con autoridades de 2 municipios en las cuales se presentaron los alcances de las obras al igual que las empresas contratistas de Obra y de Interventoría. 1 reuniones realizadas en las que se socializaron a líderes comunitarios y comunidad beneficiada de proyectos, donde se presentaron empresa contratista, interventoría y alcance del proyecto.
</t>
  </si>
  <si>
    <t>Se  realizaron 2 reuniones de socialización con autoridades de 2 municipios en las cuales se presentaron los alcances de las obras al igual que las empresas contratistas de Obra y de Interventoría. 
1 reunión realizada en las que se socializaron a líderes comunitarios y comunidad beneficiada de proyectos, donde se presentaron empresa contratista, interventoría y alcance del proyecto.</t>
  </si>
  <si>
    <t>Se realizo la actualización de 10 municipios de los 42 en el valle del cauca.</t>
  </si>
  <si>
    <t>Se verificó la instalación de una cartelera informativa, comunidad con una percepción de aceptación del desarrollo de la obra.</t>
  </si>
  <si>
    <t>Durante el bimestre julio-agosto de 2025 no hubo obras nuevas. 
Se verificó la instalación de 5 carteleras informativas, comunidad con una percepción de aceptación del desarrollo de las obras</t>
  </si>
  <si>
    <t>Durante este bimestre  se realizó 2 reuniones con la comunidad en el municipio de Candelaria, estas reuniones se realizan al iniciar la obra, al 50% y al finalizar la obra. reunión o asamblea de rendición de cuentas de obra finalizada Candelaria El Pailón</t>
  </si>
  <si>
    <t>Durante este bimestre  se realizó 3 reuniones con la comunidad en el municipio de Guadalajara de Buga, Restrepo, Palmira, estas reuniones se realizan al iniciar la obra, al 50% y al finalizar la obra
1 reunión o asamblea de rendición de cuentas de obra finalizada Tuluá - La Marina</t>
  </si>
  <si>
    <t xml:space="preserve">Se ha logrado durante este bimestre  realizar los  recorridos programadas de las cuales se evidencian una satisfacción del desarrollo de las obras en ejecución. </t>
  </si>
  <si>
    <t>Se ha logrado durante este bimestre  llegar al  25,6% de los recorridos programadas de las cuales se evidencian una satisfacción del desarrollo de las obras en ejecución</t>
  </si>
  <si>
    <t xml:space="preserve">Se ha logrado durante este bimestre  llegar al  21,1% de los recorridos programadas de las cuales se evidencian una satisfacción del desarrollo de las obras en ejecución. </t>
  </si>
  <si>
    <t>Se esta en el inicio de la etapa Precontractual,  los Estudios previos están en elaboración, el anexo técnico, el análisis del sector y demás documentos que hacen parte del pliego de condiciones para el proceso de selección de concurso de méritos abiertos</t>
  </si>
  <si>
    <t xml:space="preserve">Las Plantas de potabilización están en proceso de contratación, en estos momentos se están elaborando los Estudios previos, terminando de elaborarse el pliego de condiciones o prepliego de condiciones para salir al proceso de selección del concurso de méritos.
Las Plantas de potabilización están en proceso de contratación, en estos momentos se están elaborando los Estudios previos, terminando de elaborarse el pliego de condiciones o prepliego de condiciones para salir al proceso de selección del concurso de méritos.
</t>
  </si>
  <si>
    <t>Se realizaron los Estudios Previos, se surtió el proceso de Licitación. Para la fecha de envió del informe ya se conoce a quien se adjudicó el contrato:  quedando como ganador ACUATECNICA FERNANDO FACCINI Y CIA S.A.S., con NIT No. 860.008.495</t>
  </si>
  <si>
    <t>De los oficios que se enviaron a los municipios dos de ellos contestaron: Guadalajara de Buga y Restrepo</t>
  </si>
  <si>
    <t>Para el bimestre Julio-Agosto no se recibió información de actualización de los comités de Desarrollo y Control Social por parte de los municipios</t>
  </si>
  <si>
    <t xml:space="preserve">Se enviaron 8 oficios a los municipios de Andalucía, Candelaria, Guacarí, Palmira, El Dovio , Vijes y Zarzal solicitando información de los CDCS e invitándolos a conformarlos si no están conformados. </t>
  </si>
  <si>
    <t>Se envió 5 oficios a los municipios de Alcalá, Bolívar, El Dovio, Ulloa y Yotoco solicitando información de los CDCS e invitándolos a conformarlos si no están conformados</t>
  </si>
  <si>
    <t>Para este periodo  se reportó 5 reuniones de seguimiento a los equipos sociales de contratista de obra e interventoría. El 60% de los profesionales de obra asignados a cada proyecto en ejecución, se validó su competencia como profesional social contratados en obra e interventoría y cumplen con el perfil requerido y solicitado en los pliegos de contratación.</t>
  </si>
  <si>
    <t>Para este periodo  se reportó 5 reuniones de seguimiento a los equipos sociales de contratista de obra e interventoría.</t>
  </si>
  <si>
    <t>Para este periodo  se reportó 3 reuniones de seguimiento a los equipos sociales de contratista de obra e interventoría.
El 10% de los profesionales de obra asignados a cada proyecto en ejecución, se validó su competencia como profesional social contratados en obra e interventoría y cumplen con el perfil requerido y solicitado en los pliegos de contratación. 
Se realizaron 11 acciones de seguimiento al Plan de acompañamiento social en obra</t>
  </si>
  <si>
    <t>Se enviaron oficios remisorios a las Alcaldías de los Municipios Seleccionados, para presentar el programa.</t>
  </si>
  <si>
    <t>El proyecto ya fue finalizado y será operado por Acuavalle. No se cuenta con un acta de terminación, dado que corresponde a uno de los tres frentes de obra contemplados dentro de un mismo contrato.</t>
  </si>
  <si>
    <t>Se realizó la corrección del avance de la meta, debido a que en el informe del bimestre anterior se había diligenciado de manera incorrecta.
 Dependen de la terminación de todas las actividades de todas las fases.</t>
  </si>
  <si>
    <t>Se realizó la corrección del avance de la meta, debido a que en el informe del bimestre anterior se había diligenciado de manera incorrecta.
Se están enviando oficios a las alcaldías para que informen a los acueductos rurales con el objetivo de garantizar la inscripción de los fontaneros.</t>
  </si>
  <si>
    <t xml:space="preserve">Se realizó la corrección del avance de la meta, debido a que en el informe del bimestre anterior se había diligenciado de manera incorrecta.
Depende de la Fase II para continuar con esta actividad </t>
  </si>
  <si>
    <t>Se dio inicio a la ejecución del programa de instalación de plantas de potabilización en instituciones educativas de los municipios de Ansermanuevo, Bolívar, El Cairo, Riofrío, Sevilla, Toro, Ulloa, Vijes y Yotoco.
Las actividades comenzaron en el mes de septiembre con la realización de visitas diagnósticas y la entrega de los primeros productos, que incluyen: cronograma, diagnostico de cada una de las I.E  y producto 2.</t>
  </si>
  <si>
    <t xml:space="preserve">Durante el bimestre Septiembre-Octubre de 2025  hubo 2 obras nuevas. Se verificó la instalación de buzones en el 10%  de las obras para la radicación PQRS, Se verificó la instalación de buzones en el 10%  de las obras para la radicación PQRS </t>
  </si>
  <si>
    <t>Matriz de seguimiento para PQR por cada obra en ejecución del municipio de Guadalajara de Buga y San Pedro. No hubo PQR recurrentes</t>
  </si>
  <si>
    <t>Durante este bimestre  se realizó 3 reuniones con la comunidad en el municipio de Guadalajara de Buga, San Pedro, Palmira, estas reuniones se realizan al iniciar la obra, al 50% y al finalizar la obra. No hubo  reunión o asamblea de rendición de cuentas de obra finalizada</t>
  </si>
  <si>
    <t>Proceso adjudicado el 12/09/2025 mediante Contrato de consultoría No. 2000.13.04.002-2025 con objeto: "Realizar la formulación, actualización y/o ajuste de los Planes de Saneamiento y Manejo de Vertimientos - PSMV, en diferentes centros poblados de los municipios del departamento del Valle del Cauca, identificados en la población objetivo" adjudicado a la Fundación para el Desarrollo la Paz y la Reconciliación de los Pueblos - FUNDEPAREP con fecha de terminación 19/09/2026.</t>
  </si>
  <si>
    <t>Contrato de Consultoría No. 2000.13.04.001-2025
Objeto: "Revisión, ajuste y/o actualización de los Planes de Gestión Integral de Residuos Sólidos (PGIRS) de tres (3) municipios del departamento del Valle del Cauca: Guacarí, Ulloa y Bolívar".
Avance: El contratista realizó la entrega del Producto 3, alcanzando un avance del 90%, conforme a los términos establecidos en el contrato.</t>
  </si>
  <si>
    <t>Contrato de suministro No. 2000.13.03.005-2025 
Objeto: "Adquisición de cinco (05) vehículos compactadores recolectores de residuos sólidos con las siguientes capacidades: tres (3) de 17 yardas cubicas y dos (2) de 20 yardas cúbicas para la optimización del servicio público de aseo en la zona urbana y rural, departamento del Valle del Cauca".
Avance: El 18 de septiembre de 2025 se llevó a cabo la entrega oficial de los vehículos compactadores, así: los municipios de Alcalá, El Dovio y Ulloa recibieron vehículos de 17 yardas cúbicas, mientras que los municipios de Bolívar y Yotoco de 20 yardas cúbicas, alcanzando así la ejecución del 100% del contrato.</t>
  </si>
  <si>
    <t>Se realizó la solicitud formal de copia del expediente técnico que contiene la información relacionada con el diseño y construcción de la celda de disposición final de residuos sólidos de la PMIRS del municipio de Alcalá, el cual se encuentra en custodia de la autoridad ambiental – CVC. Esta gestión tiene como propósito consultar las especificaciones técnicas aprobadas por dicha entidad para el funcionamiento de la celda, incluyendo aspectos como la cota máxima de almacenamiento, ubicación de chimeneas, disposición de tuberías para la recolección de lixiviados, entre otros elementos relevantes. Lo anterior obedece a que la información disponible actualmente, tanto documental como en campo, resulta insuficiente para realizar una evaluación técnica completa.</t>
  </si>
  <si>
    <t>La obra presenta un avance condicionado a los compromisos adquiridos con los líderes de la comunidad y los integrantes de Proterritorio, por lo que nuevamente fue necesario realizar una reunión en el corregimiento de Costa Rica la cual contó con la presencia del señor gerente de la entidad, Moisés Cepeda Restrepo, donde nuevamente se les hizo claridad sobre el cumplimiento de los compromisos por parte de Vallecaucana de Aguas.</t>
  </si>
  <si>
    <t>Solicitud de la alcaldía ante Celsia para permiso de intervención e instalación de acometida eléctrica
Se están instalando la red de postes eléctricos.
Instalación de las bombas. Se continúa a la espera de que la alcaldía reciba la obra y sea operada por Acuavalle.</t>
  </si>
  <si>
    <t>La obra se encuentra finalizada.
La información solicitada por Acuavalle para el recibo de esta obra a la alcaldía ya se le radicó a la alcaldía, esto a fin que realicen el traslado de información correspondiente.
La Alcaldía indica que solo firman recibo de la obra cuando Acuavalle avale dicho recibo. 
Se continúa seguimiento a alcaldía para que se realice este trámite.</t>
  </si>
  <si>
    <t>Se instalaron los colectores. Se solicita la liquidación del frente a este avance porque no se puede construir el pozo séptico.</t>
  </si>
  <si>
    <t>Desencofrado del módulo derecho del del tanque fitopedológico.
Corte y figurado de acero para para los lechos de secado.
Instalación formaleta metálica para los muros del módulo izquierdo.</t>
  </si>
  <si>
    <t>se terminó la instalación de la estructura para los paneles solares, para la generación de la energía fotovoltaica para las luminarias y el funcionamiento de las bombas y equipos de la PTAR La Pampa, además se instalaron los falsos fondos, los empalmes y conexiones de la PTAR La Pampa, instalación de rosetones; se instaló la acometida de agua potable en 3 pulgadas, se realizó la  ornamentación, paisajismo, pintura cuarto técnico, pintura tanques sépticos y cerramiento de la PTAR en malla eslabonada</t>
  </si>
  <si>
    <t>El contratista, la interventoría y el apoyo a la supervisión técnica, han efectuado reuniones con la presencia de los propietarios de los predios opcionados para la localización de la PTAR y   con los representantes de la administración municipal de Palmira, con el objeto de establecer la relación en la gestión predial de las servidumbres y de lotes requeridos para las plantas de tratamiento de aguas residuales de los corregimientos El Bolo La Italia, el Bolo San Isidro y El Bolo Alisal.
Con base en las reuniones sostenidas con los propietarios de los predios, se establece el direccionamiento del proyecto, el consultor está ajustando el proyecto hidráulico a los nuevos requerimientos.
La consultoría radico ante la CVC la solicitud de visita para emitir el concepto técnico a los predios para ubicación de la PTAR del proyecto.
Teniendo en cuenta los últimos requerimientos de la misma comunidad del sector nucleado de El Bolo Alisal, se integra este sector con el sistema de la red de alcantarillado de los corregimientos de El Bolo La Italia y El Bolo San Isidro, por lo que finalmente se planteara un solo tratamiento para los tres corregimientos, es decir que se proyecta una PTAR para toda el área de influencia de la red de alcantarillado proyectada en los tres corregimientos y para pasar el rio Bolo, se realizara un trasvase con bombeo.
El diseñador entrego el proyecto de diseño de las redes de alcantarillado y la PTAR en su fase 3, con diseños hidráulicos, estructurales, eléctricos, cantidades de obra, presupuesto, especificaciones, cronograma y demás documentos técnicos.
•	El proyecto está siendo revisado por parte del personal del área técnica, como apoyo a la supervisión.
•	La CVC emite comunicado solicitando documentación complementaria para emitir factura y programar visita.</t>
  </si>
  <si>
    <t>A la fecha se tiene radicado en medio magnético el proyecto en la ventanilla única departamental de la gobernación del Valle del Cauca e igualmente entregado en medio físico en las oficinas del mecanismo evaluador de la gobernación del Valle del Cauca, para ser revisado técnicamente por los profesionales del mecanismo evaluador, se estaba a la espera de las observaciones.
La ventanilla única departamental entrego las observaciones a los diseños y documentos de soporte entregados por la consultoría del diseño de las redes de alcantarillado y la PTAR para el corregimiento de Palmaseca, municipio de Palmira.
Teniendo en cuenta que el tiempo de ejecución que le quedaba al contrato era mínima, el contratista solicito una adición en tiempo de tres meses, para culminar los ajustes a las observaciones realizadas al proyecto, para poder volver a radicar ante la ventanilla única departamental, esperar las observaciones finales y lograr el concepto técnico favorable del proyecto.
La consultoría se dedicó a subsanar y ajustar el proyecto, acorde a las observaciones realizadas por los profesionales del mecanismo evaluador.
Se adelantó por parte de la administración municipal de Palmira, la revisión de la información predial del lote y la subsanación de las inconsistencias del predio en cuanto al manejo tributario y cuentas pendientes.
La administración de Palmira radico la solicitud del paso vial en la vía Palmaseca Rozo.</t>
  </si>
  <si>
    <t>Se ha realizado la fundición del piso y muros en concreto premezclado del tanque de almacenamiento de agua e instalación de accesorios y tubería en un trayecto de 3.500 metros</t>
  </si>
  <si>
    <t>Se realizaron las siguientes actividades:
-Instalación de cilindros para construcción de las cámaras de inspección
-Construcción de cañuelas para cámaras de inspección
-Instalación de escaleras de acero para cámaras de inspección
-Instalación de losas y tapas de las  cámaras de inspección
-Relleno compactado alrededor de las cámaras de inspección
-Conformación y compactación de todas las zonas intervenidas (Bermas y Zonas verdes)
-Retiro de la señalización del Plan de Manejo de Tráfico por terminación de los trabajos
-Puesta en marcha de la estación de bombeo de aguas residuales (EBAR)</t>
  </si>
  <si>
    <t>Modificación leve en la dirección del trazado del viaducto para evitar interferencia con algunos árboles.
-Reuniones con Alcaldía de Buga para que definan el tema de la adquisición del terreno adicional
Para la mejora de los taludes y mitigar el riesgo de derrumbe.
-Verificación en campo del polígono del predio a negociar en Alaska para hacer la georreferenciación y remitir esta información a la CVC para viabilizar la negociación del predio por medio de la ley 99</t>
  </si>
  <si>
    <t>Durante el periodo se ejecutaron diversas actividades constructivas asociadas a la infraestructura del sistema de captación y conducción, entre las cuales se destacan: la instalación de accesorios de acero para la conexión de las bombas en los pozos de bombeo N.º 1 y N.º 2, así como la instalación de luminarias en la periferia de la bocatoma y de los pozos de bombeo, con el fin de mejorar las condiciones operativas y de seguridad del área. Se realizó la instalación de tubería en HD de 450 mm de diámetro y la ejecución de pruebas hidrostáticas para verificar la hermeticidad y resistencia del sistema. De igual forma, se adelantaron labores de reposición del concreto en las placas huellas y berma cunetas, y la construcción de cajas de válvulas de ventosa.
En el tanque de compensación de caudales se ejecutaron actividades estructurales que incluyeron el armado del acero de refuerzo, el encofrado con formaleta metálica y el vaciado de concreto de la losa inferior, tomando muestras del concreto para su posterior análisis en laboratorio a fin de garantizar el cumplimiento de las especificaciones técnicas. Complementariamente, se llevaron a cabo excavaciones, retiro de material sobrante y rellenos compactados en los diferentes frentes de obra, asegurando la estabilidad y conformación adecuada del terreno para las estructuras y conducciones instaladas.</t>
  </si>
  <si>
    <t>En este periodo se realizaron las siguientes actividades: 
Se realizó mesa técnica con especialistas geotécnicos de contratista e interventoría, para tratar el tema de los estudios de suelos en el lote donde se va a construir la PTAP, de aquí se concluye la necesidad de complementar los informes entregados y ejecutar una exploración de rectificación.  
Se realizaron recorridos de obra con el equipo diseñador, interventoría y constructor, para resolver aspectos de localización y replanteo de las redes de acueducto y de las unidades constructivas de la PTAP. 
Se realiza en el sitio de la PTAP, el estudio geotécnico de rectificación, para establecer las condiciones de suelo y con ello validar o modificar los parámetros de diseño. 
Se completó la realización de actas de vecindad con un total de 215 actas. 
Se efectuó acta de vía y se realizaron recorridos con líderes para identificación de redes de gas existentes.</t>
  </si>
  <si>
    <t>El profesional de apoyo a la supervisión a entregó el informe con las recomendaciones relacionadas con la cimentación de la tubería. Se encuentra pendiente la entrega de la topografía. al igual continua pendiente  la presentación del certificado de funcionalidad e integralidad, así como el certificado correspondiente de la interventoría.</t>
  </si>
  <si>
    <t>Se realizó la licitación y ya fue adjudicada.Se está a la espera de que el contratista presente pólizas, sean aprobadas y firmar acta de inicio</t>
  </si>
  <si>
    <t>En este período se completó en su totalidad la Fase II del plan, alcanzando el 100 % de las actividades y productos a entregar programados, correspondientes a:
1. Elaboración y firma de Actas de Concertación.
2. Formulación del Plan de Acción o estrategia a implementar
3. Elaboración del Perfil de Proyecto de Infraestructura, orientado a la implementación de buenas prácticas operativas y estrategias de fortalecimiento de la gestión del prestador que impacten indicadores de calidad, cobertura, continuidad y del prestador.</t>
  </si>
  <si>
    <t>se dio inicio a la Fase III, correspondiente a la ejecución del Plan de Aseguramiento 2025, la cual contempla el desarrollo de asistencias técnicas en los componentes legal, administrativo, comercial y financiero de las 36 comunidades priorizadas en 12 municipios del Valle del Cauca, entre las actividades realizadas se destacan:
1. Talleres y capacitaciones en los diferentes componentes.
2. Entrega de material de apoyo a cada comunidad, previamente diligenciado de manera participativa.
3. Acompañamiento en la aplicación del manual de recuperación de cartera en campo.</t>
  </si>
  <si>
    <r>
      <t>-</t>
    </r>
    <r>
      <rPr>
        <sz val="7"/>
        <color theme="1"/>
        <rFont val="Times New Roman"/>
        <family val="1"/>
      </rPr>
      <t xml:space="preserve">       </t>
    </r>
    <r>
      <rPr>
        <sz val="9"/>
        <color theme="1"/>
        <rFont val="Calibri"/>
        <family val="2"/>
        <scheme val="minor"/>
      </rPr>
      <t>La obra se encuentra culminada en un 100%, se firma el acta de entrega a la espera de la firma de la alcaldía para entrega total.</t>
    </r>
  </si>
  <si>
    <t xml:space="preserve">se encuentra adjudicado, pendiente para firmar del contrato </t>
  </si>
  <si>
    <t xml:space="preserve">MOISES CEPEDA RESTREPPO </t>
  </si>
  <si>
    <t>ANDALUCIA, CALIMA EL DARIÉN CANDELARIA, RIOFRIO, BUGALAGRANDE, DAGUA, TORO Y  VIJES</t>
  </si>
  <si>
    <t xml:space="preserve">YOTOCO </t>
  </si>
  <si>
    <t>Se están corrigiendo observaciones que realizó la VUD y se espera sea viabilizado a finales de diciembre de 2025 y se contratara en el  2026</t>
  </si>
  <si>
    <t>Se realizó un ajuste al anexo técnico de la consultoría especializada, así como a los estudios previos correspondientes. Esta modificación respondió a la ubicación de la infraestructura proyectada en una zona costera, lo cual implicó la revisión detallada de la normativa ambiental, urbanística y técnica aplicable a dicha localización. Se continúa con la elaboración y ajuste de los documentos requeridos para la apertura del proceso de contratación como pliego de condiciones, matriz de riesgos, análisis del sector, entre otros documentos jurídicos. Se planea solicitar CDR en el mes de Diciembre.</t>
  </si>
  <si>
    <t>Ejecución 2025 ($)
31 Octubre 2025</t>
  </si>
  <si>
    <t>El proyecto paso a la siguiente etapa donde cada componente es revisado por especialistas. Se continua con la  revisando el componente topográfico y geotécnico. La próxima mesa de trabajo se programo para el 24 de octubre de 2025.</t>
  </si>
  <si>
    <t xml:space="preserve">El proyecto tiene acta de inicio del  22 de septiembre del 2025.
•	Se realizó recorrido del área del proyecto con el ingeniero ambiental para elaboración del plan de manejo ambiental PMA.
•	Se realizó recorrido con los profesionales sociales de obra e interventoría, para la elaboración de las actas de entorno y vecindad. 
•	Se realizó recorrido con contratista de obra en las diferentes áreas del proyecto (Bocatoma, desarenador, línea de conducción, viaductos, tanque de almacenamiento, PTAP, Caseta de operación y cerramiento). 
•	Se realizó la revisión de la localización y replanteo de la línea de conducción entre los kilómetros K0+338 y K8+800.
•	Se está trabajando en la elaboración del informe cero, que consolida la revisión de los estudios y diseños por parte del contratista de obra e interventoría.  </t>
  </si>
  <si>
    <t xml:space="preserve">El diseño del sistema de acueducto se encuentra finalizado y cumple con los criterios técnicos del RAS.
El avance del proyecto corresponde al 100% en fase de diseño y documentación técnica.
Se encuentra pendiente la culminación de la gestión predial, la cual representa el requisito fundamental para dar inicio a la etapa de ejecución del proyecto 
El proyecto está siendo evaluado por el Ministerio de Vivienda para la viabilidad técnica y financiera. </t>
  </si>
  <si>
    <t>Se continua a la espera de las observaciones del mecanismo evaluador de la gobernación.</t>
  </si>
  <si>
    <t>Se hace entrega de la obra a la alcaldía, comunidad y concejo comunal prestador del servicio. Esta pendiente que la alcaldía firme el acta entrega.</t>
  </si>
  <si>
    <t>Los porcentajes tanto de rendimiento como pagos realizados al constructor de la obra “Consorcio Redes y Ptaps”, varían debido a la reformulación que se surtió por lo que las cantidades aumentan y el valor final del proyecto.</t>
  </si>
  <si>
    <t>Se realizaron las siguientes actividades durante el bimestre: •Cerramiento perimetral: Se avanza en la fundición de la viga perimetral que delimita el predio donde se construye la Planta de Tratamiento de Aguas Residuales (PTAR). •Tanque séptico: Se ha completado el relleno del tanque séptico, con la fundición de los seis causón que garantizarán la estabilidad estructural. Trabajos en la caseta: Se concluye la instalación del Geotextil NT, se funde la losa flotante y se inicia el relleno correspondiente</t>
  </si>
  <si>
    <t>El proyecto en el componente técnico esta terminado, pendiente la gestión predial para la compra de dos predios por parte del municipio de la Cumbre. Se esta pendiente de la disponibilidad de los recursos.</t>
  </si>
  <si>
    <t xml:space="preserve">Se continúa realizando seguimiento al funcionamiento hidráulico de cada una de las estructuras de tratamiento. Ajustando caudales para el funcionamiento optimo de la PTAR.
Se continúa realizando seguimiento y control a cada una de las unidades de tratamiento, midiendo parámetros como caudal, pH y temperatura. 
Se continúa realizando el mantenimiento y poda de zonas verdes internas de la PTAR.
El proyecto tiene acta de terminación del con fecha 2 de junio de 2025, declaran la terminación de las obras del contrato FRENTE GUABAS-GUACARI y, una vez, sean
atendidas, por parte del Contratista, todas y cada una de las actividades de operación y puesta en marcha de la PTAR pendientes, dentro del término estimado, se procederá con la entrega y recibo de las obras, a entera satisfacción, a VALLECAUCANA DE AGUAS S.A. E.S.P </t>
  </si>
  <si>
    <t>El Municipio continua adelantando la gestión predial, el predio se encuentra demandado y el municipio se encuentra solucionando el tema, igualmente se encuentran realizando ajustes técnicos, dado que el Municipio es quien contrata estudios y diseños.}</t>
  </si>
  <si>
    <t xml:space="preserve">Se termino la Actividad de seguimiento al plan de aseguramiento </t>
  </si>
  <si>
    <t>Depende de la terminación de la FASE III</t>
  </si>
  <si>
    <t>Actualmente se encuentra en proceso de prepliegos para la contratación de una firma consultora, con el objetivo de llevar a cabo la actualización y/o ajuste del Plan de Saneamiento y Manejo de Vertimientos (PSMV) para las zonas corregimentales de los municipios de Andalucía, Candelaria, Riofrío, Bugalagrande, Palmira, San Pedro, Toro y Vijes.</t>
  </si>
  <si>
    <t xml:space="preserve">Continua en proceso de licitación, se planea contratar para el mes de diciembre </t>
  </si>
  <si>
    <t xml:space="preserve">Continua pendiente la gestión predial la cual esta a cargo del municipio; de igual se tienen pendiente temas de ajustes técnicos  los cuales están a cargo de la alcaldía municipal  </t>
  </si>
  <si>
    <t>Se  realizaron 2 reuniones de socialización con autoridades de 2 municipios en las cuales se presentaron los alcances de las obras al igual que las empresas contratistas de Obra y de Interventoría. 2 reuniones realizadas en las que se socializaron a líderes comunitarios y comunidad beneficiada de proyectos, donde se presentaron empresa contratista, interventoría y alcance del proyecto.</t>
  </si>
  <si>
    <t>Se realizó Licitación Pública No. 2000,46,01,007-2025 Limitada a MiPymes Valle del Cauca  y que surtido todo el proceso, la adjudicación se realizará el 09 de julio de 2025.</t>
  </si>
  <si>
    <t>Se ha realizado entrega en las Instituciones Educativas de María Inmaculada, Manuela Beltrán y Miguel Antonio Caro. Se ha realizado entrega en las Instituciones Educativas de María Inmaculada, Manuela Beltrán y Miguel Antonio Caro</t>
  </si>
  <si>
    <t>Se actualizó la caracterización de 7 Municipios del Valle del Cauca:  San Pedro, Sevilla, Toro, Trujillo, Tuluá, Ulloa, Versalles.</t>
  </si>
  <si>
    <t>Durante el bimestre Septiembre-Octubre de 2025  hubo 2 obras nuevas. Se verificó la instalación de 4 carteleras informativas, comunidad con una percepción de aceptación del desarrollo de las obras.</t>
  </si>
  <si>
    <t xml:space="preserve">Se ha logrado durante este bimestre  llegar al  13,3% de los recorridos programadas de las cuales se evidencian una satisfacción del desarrollo de las obras en ejecución. </t>
  </si>
  <si>
    <t>El contrato se está Ejecutando actualmente,  pero esta actividad se reportará el próximo bimestre</t>
  </si>
  <si>
    <t>Se realizaron 6 reuniones de veeduría, donde se manifiestan conformes al desarrollo de las obras en ejecución. Se continúa  en la etapa de investigación de los comités de Desarrollo y Control Social que se encuentran constituidos para realizar el acompañamiento,</t>
  </si>
  <si>
    <t>Para este bimestre de Septiembre-Octubre no se envió oficios</t>
  </si>
  <si>
    <t>Para este periodo  se reportó 7 reuniones de seguimiento a los equipos sociales de contratista de obra e interventoría. El 20% de los profesionales de obra asignados a cada proyecto en ejecución, se validó su competencia como profesional social contratados en obra e interventoría y cumplen con el perfil requerido y solicitado en los pliegos de contratación.</t>
  </si>
  <si>
    <t xml:space="preserve">En el proceso de concertación en el marco del programa Conversatorios Vallecaucanos, como ejercicio de participación entre las comunidades y administraciones locales, La Señora Gobernadora atendió nuevas solicitudes de Municipios que expresaron su interés inmediato, razón por la cual se priorizaron para ser atendidos en la presente vigencia los siguientes municipios: Sevilla, Buga, San Pedro, Ginebra.
Se realizó Licitación Pública No. 2000,46,01,007-2025 Limitada a MiPymes Valle del Cauca  cuyo objeto consiste en la "Implementación de la estrategia educativa de los clubes defensores del agua para su aplicación en las instituciones educativas públicas en las zonas rurales y urbanas de los municipios del Departamento del Valle del Cauca."  y que surtido todo el proceso, la adjudicación se realizará el 09 de julio de 2025
</t>
  </si>
  <si>
    <t>Se han realizado 4 acuerdos de voluntades con las Secretarias de Educación de los Municipios de Buga, Ginebra, Sevilla y San Pedro. Las capacitaciones a los Docentes y coordinadores de la Institución Educativa Heraclio Uribe Uribe del Municipio de Sevilla. Los Talleres serán reportados la próximo mes.  Se constituyeron 2 Clubes Defensores del Agua en el  Municipio de Ginebra en las Instituciones Educativas de María Inmaculada y Manuela Beltrán</t>
  </si>
  <si>
    <t xml:space="preserve">Esta actividad se reportará el próximo bimestre. </t>
  </si>
  <si>
    <t xml:space="preserve">Se realizó Diagnóstico a los Municipios de: Ansermanuevo, Bolívar: Corregimiento el Naranjal y la Tulia, El Cairo, Rio Frio, Sevilla, Toro, Ulloa, Vijes y Yotoco. Se reportará para el próximo bimestre las actividades de instalación y suministro de planta de potabilización y entrega colorímetro </t>
  </si>
  <si>
    <t>No será ejecutado durante la vigencia 2025, toda vez que no fue posible concretar la firma del convenio de apoyo con el SENA dentro del periodo actual.  Dicha actividad será reprogramada para vigencia 2026, considerando la articulación institucional con el SENA como entidad aliada para el desarrollo de los procesos formativos.</t>
  </si>
  <si>
    <t>Se suministro y transporte e instalación de tuberías para alcantarillado DN500 y DN450 NORMA NTC 3722-3-S8. Suministro transporte e instalación de tuberías GRPFS DN 400PN1 SN 5000 Construcción de cámaras tipo B con altura a cilindro de 1.50 a 4.0m Reposición de pavimentos en concreto espesor 0.20m Construcción de viaducto. Carcamo en concreto de 4000 PSI para tubería acero.</t>
  </si>
  <si>
    <t xml:space="preserve">El Proyecto ya está listo y terminado. Actualmente el proyecto no tiene disponibilidad presupuestal de la fuente SGP y tampoco por parte de la Distrito de Buenaventura </t>
  </si>
  <si>
    <t xml:space="preserve">Se Suministró los accesorios para instalar la Tee de derivación que permitirá conectar el corregimiento de Brisas del Fraile a la red principal de acueducto. Se Apoyo en la elaboración de la declaración extra juicio para certificar la titularidad de los predios </t>
  </si>
  <si>
    <t xml:space="preserve">En el frente de Agua clara se instalaron las domiciliarias adicionales, instaló parte del colector. Se tiene pendiente la entrega del lote por parte del municipio de Palmira donde se construirá la PTAR y Cabezal de descarga del corregimiento de Agua clara.  </t>
  </si>
  <si>
    <t>se instalaron las domiciliarias adicionales, se instaló parte del colector; las otras actividades se encuentran aplazadas hasta que se entregue el lote por parte del municipio de Palmira donde se construirá la PTAR, colector final y Cabezal de descarga del corregimiento de Agua clara</t>
  </si>
  <si>
    <t>Se encuentra radicado el la Ventanilla Única  Departamental, surtiendo su proceso de Viabilización.</t>
  </si>
  <si>
    <t>Se continúa realizando el seguimiento correspondiente para que la alcaldía suscriba el recibo de la obra a satisfacción.</t>
  </si>
  <si>
    <t>Se efectuaron las subsanaciones requeridas por la VUD y se radicó nuevamente la documentación. Actualmente, se está a la espera de la programación del comité técnico para la emisión del concepto correspondiente.</t>
  </si>
  <si>
    <t>Vallecaucana de Aguas S.A. E.S.P. , a través de la profesional encargada de adelantar la gestión predial para los proyectos que se ejecutan, procedió a elaborar las certificaciones de “sana Posesión” los cuales remitió  al municipio con la instrucción respectiva para su expedición y notificación, petición que fue reiterada, así como también en las reuniones que se llevaron a cabo con el alcalde, con el  presidente de la junta de usuarios y los propietarios de los predios, incluyendo el predio ocupado actualmente por la planta de tratamiento, A la fecha, el municipio no ha remitido a esta entidad los documentos que acrediten la propiedad sobre los predios materia de intervención como tampoco las resoluciones de sana posesión debidamente expedidas y notificadas que reiteradamente  hemos solicitado.</t>
  </si>
  <si>
    <t>Se encuentra actualmente surtiendo la etapa de viabilización en la Ventanilla Unica Departamental</t>
  </si>
  <si>
    <t>Se iniciaron las actividades de Topografía y excavación de la línea de acueducto Se realizaron actividades de actas de Vecindad y veedurías. Se identifico que la bocatoma requiere mejoramientos</t>
  </si>
  <si>
    <t>Se inicio con la socialización del proyecto y con la elaboración de las actas de vecindad, así como labores de reconocimiento del territorio y obras preliminares. Fecha de Inicio 02  de septiebre del 2025,</t>
  </si>
  <si>
    <t>Se realiza reformulación de las actividades físicas de obra con alcance máximo del 83.88% al no poderse construir el sistema séptico, el 83.88% se recalcula, siendo el 100% del proyecto. Se procedera a  liquidar el contrato.</t>
  </si>
  <si>
    <t>Durante el periodo se ejecutaron diversas actividades constructivas y de instalación asociadas al proyecto, dentro de las cuales se destacan las siguientes: se realizó la instalación de las estructuras metálicas para los cruces aéreos sobre los ríos, garantizando la adecuada sujeción y estabilidad del sistema de conducción. Asimismo, se llevaron a cabo las pruebas hidrostáticas a la tubería, con el fin de verificar su hermeticidad y desempeño bajo condiciones de presión. De igual manera, se efectuó la instalación de tubería en material HD de 450 mm de diámetro, complementada con rellenos compactados para asegurar la estabilidad del terreno y la protección de la conducción. En paralelo, se adelantó la construcción de las cajas de válvulas de ventosa, elemento fundamental para el adecuado funcionamiento del sistema hidráulico. En el área del tanque de compensación de caudales, se ejecutaron labores de armado del acero de refuerzo para los muros, seguidas del encofrado con formaleta metálica y vaciado de concreto, garantizando la correcta conformación estructural del tanque. Durante este proceso se efectuó la toma de muestras de concreto para su posterior ensayo en laboratorio, con el fin de asegurar el cumplimiento de las especificaciones técnicas de resistencia y calidad. Finalmente, se desarrollaron actividades de excavación y retiro del material producto de las excavaciones, necesarias para la ejecución de las diferentes estructuras proyectadas.</t>
  </si>
  <si>
    <t>Se hace entrega de la obra a la alcaldia, comunidad y consejo comunal</t>
  </si>
  <si>
    <t>Durante el presente periodo se continúan realizando los ensayos de tratabilidad en las plantas de tratamiento de la vereda La Selva y del corregimiento de Costa Rica. Asimismo, el contratista lleva a cabo la capacitación de los fontaneros de ambas localidades para la adecuada operación de los sistemas de tratamiento de agua potable.</t>
  </si>
  <si>
    <t>Se ha iniciado el proceso de instalación de la tubería de PEAD de 18”, partiendo desde la CADICA (Caja de Distribución de Caudales) en la localidad de Puente Rojo, con dirección hacia la bocatoma, la cual se encuentra actualmente en proceso de localización.
En cuanto a la bocatoma, se adelanta el proceso de concertación con el señor que ocupa el sector donde se proyecta la construcción de esta estructura. Por tal motivo, se ha solicitado al señor alcalde del municipio de Ginebra su valiosa colaboración para garantizar el despeje del área a la mayor brevedad posible.</t>
  </si>
  <si>
    <t>Terminar obra civil, puesta en marcha y arranque PTAR, y entrega de obra al municipio</t>
  </si>
  <si>
    <t>respecto al frente de Agua Clara, se encuentra en espera de la entrega del lote para la construcción de la PTAR, el colector final y el cabezal de descarga.</t>
  </si>
  <si>
    <t>Se han realizado actividades de presentación del proyecto a la comunidad y a los profesionales del área técnica de Vallecaucana de Aguas.
Teniendo en cuenta los requerimientos de la misma comunidad del sector nucleado de El Bolo Alisal, se integra este sector con el sistema de la red de alcantarillado de los corregimientos de El Bolo La Italia y El Bolo San Isidro, por lo que finalmente se plantea un solo tratamiento para los tres corregimientos, es decir que se proyecta una PTAR para toda el área de influencia de la red de alcantarillado proyectada en los tres corregimientos y para pasar el rio Bolo, se realizara un trasvase con bombeo.
Se está a la espera de que la CVC realice la visita al sitio de ubicación del lote seleccionado para la construcción de la PTAR del proyecto los Bolos y que pueda emitir el concepto técnico favorable, para ajustar detalles finales en el diseño de las redes de alcantarillado y la infraestructura de trasvase y la PTAR.
Una vez se tenga definido muy bien el tema de los lotes, se procederá con la fase 4 del proyecto, con la intervención del municipio a realizar el trámite predial de los lotes, servidumbres de redes y de acceso a la infraestructura.</t>
  </si>
  <si>
    <t>•	Durante el desarrollo de las diferentes fases del proyecto, se realizó la socialización a la comunidad y a los profesionales del área técnica de Vallecaucana de Aguas.
•	La ventanilla única departamental realizó la revisión final a los diseños y documentos de soporte entregados por la consultoría del diseño de las redes de alcantarillado y la PTAR para el corregimiento de Palmaseca, municipio de Palmira, dando el concepto técnico favorable.
•	Teniendo en cuenta que el tiempo de ejecución que le quedaba al contrato era mínima, el contratista solicito una adición en tiempo de dos meses y prórroga de un mes, para que el proyecto pudiera ser entregado a la ventanilla, evaluado en su fase final y que se le otorgara concepto técnico favorable.
•	Se adelantó por parte de la administración municipal de Palmira, el manejo jurídico del lote de la PTAR y de las servidumbres.
•	La administración de Palmira entrego el radicado de la solicitud del trámite para el permiso del paso vial sobre la vía Palmaseca a Rozo.
•	Se elaboró la ficha MGA final con base en los últimos ajustes técnicos y de presupuesto del proyecto.
•	La administración municipal de Palmira, elaboro y entrego la documentación final de soporte jurídico del proyecto, incluyendo el proyecto en su plan de inversión, soportado en el POT y la prestación del servicio.
•	Los profesionales del mecanismo evaluador de la gobernación del Valle del Cauca, revisaron los ajustes a las observaciones del proyecto de la red de alcantarillado y la PTAR del corregimiento de Palmaseca y emitieron su concepto técnico.
•	El contratista hace entrega final del proyecto en medio físico y magnético a Vallecaucana de Aguas S.A. E.S.P.</t>
  </si>
  <si>
    <t>En este periodo, no se ejecutaron actividades, el frente de La Pampa está terminado, pendiente de la contratación o reformulación del arranque y puesta en marcha de la PTAR.</t>
  </si>
  <si>
    <t>Se solicitó por parte de Vallecauca ampliación de plazo para las proximas mesa de trabajo, con la finalidad de subsanar requerimientos del Ministerio.</t>
  </si>
  <si>
    <t>Se esta pendiente lagestion predial por parte del munipio</t>
  </si>
  <si>
    <t xml:space="preserve">Instalación postes y red eléctrica.
Puesta en marcha y entregara al municipio EBAR </t>
  </si>
  <si>
    <t>Se realizaron las siguientes actividades:
-Excavación para cimentación de las torres y contrafuertes  del viaducto
-Construcción de las torres del viaducto para cruce aéreo de tubería</t>
  </si>
  <si>
    <t>Se realizaron las siguientes actividades:
-Limpieza de redes de alcantarillado con equipo Vactor.
-Inspección a redes de alcantarillado con cámara de video
-Entrega de paquete documental con todos los requisitos exigidos por la secretaría de obras públicas.</t>
  </si>
  <si>
    <t>La obra se encuentra suspendida, solicitada por el contratista a partir del 24 de noviembre, dicha  solicitud se fundamenta en la imposibilidad técnica y financiera de continuar con la ejecución del proyecto debido a un proceso administrativo en curso relacionado con la aprobación de un Ajuste y Modificación a los Diseños Definitivos</t>
  </si>
  <si>
    <t>Se realizaron actividades preliminares como la conformación del campamento y adecuación del terreno. 
•	Se realizó la adecuación de la vía provisional de acceso a la bocatoma, ejecutando excavación a maquina en roca bajo agua. 
•	Se realizó la instalación del primer tramo de tubería PE 100. 
•	Se ejecutaron labores de localización y replanteo de la bocatoma, se instaló solado de limpieza y acero de refuerzo para la construcción de las zarpas de los muros laterales de la bocatoma. 
•	Se realizó fundición de las zarpas del primer costado del rio en el sector bocatoma, para garantizar el flujo del río sin interrupciones. 
•	Se instalan juntas constructivas en la unión de zarpas de bocatoma con muros.</t>
  </si>
  <si>
    <t>•	Se realizaron actividades preliminares de localización y replanteo de las redes y PTAP
•	Se realizó el mantenimiento del pozo profundo existente. 
•	Se realizaron labores de excavación, demolición de pavimento existente, demolición de andenes, sardineles, y demás elementos presentes en el trazado de la red de acueducto. 
•	Se realizó el suministro de tubería PEAD PE 160mm y PEAD PE 100mm. 
•	Se Realizó la instalación de un tramo de la tubería de acueducto y se hicieron las labores de relleno y reposición de pavimentos y cunetas. 
•	Se elaboraron los planes de manejo ambiental, plan de manejo de tránsito</t>
  </si>
  <si>
    <t xml:space="preserve">se continua pendiente la gestión predial por parte del municipio de Palmira </t>
  </si>
  <si>
    <t>Se encuentra en ejecucion, tiene acta de inicio del 01 de Diciembre del 2025</t>
  </si>
  <si>
    <t xml:space="preserve">Se encuentra firmado, pendiente acta de inicio </t>
  </si>
  <si>
    <t>En este período se completó en su totalidad la Fase III del Plan de Aseguramiento, alcanzando un 98 % de avance en las actividades de ejecución e implementación, con acciones orientadas al fortalecimiento institucional en los 12 municipios del Valle del Cauca, que agrupan 36 comunidades beneficiarias.</t>
  </si>
  <si>
    <t>Contrato de consultoría No. 2000.13.04.002-2025 
Objeto: "Realizar la formulación, actualización y/o ajuste de los Planes de Saneamiento y Manejo de Vertimientos - PSMV, en diferentes centros poblados de los municipios del departamento del Valle del Cauca, identificados en la población objetivo"
Avance: El contratista FUNDEPAREP ha alcanzado un avance del 30 % correspondiente con la entrega del Producto 1, conforme a lo establecido contractualmente.</t>
  </si>
  <si>
    <t>Contrato de Consultoría No. 2000.13.04.001-2025
Objeto: "Revisión, ajuste y/o actualización de los Planes de Gestión Integral de Residuos Sólidos (PGIRS) de tres (3) municipios del departamento del Valle del Cauca: Guacarí, Ulloa y Bolívar".
Avance: El contratista cumplió con la entrega del Producto Final, alcanzando la ejecución del 100% del contrato.</t>
  </si>
  <si>
    <t>publicación del proceso de concurso de méritos en la plataforma SECOP II, conforme a la normatividad vigente. La adjudicación se efectuará a la propuesta que cumpla con la totalidad de los requisitos habilitantes establecidos en los pliegos de condiciones.</t>
  </si>
  <si>
    <t>Posterior a la revisión de la información técnica relacionada con el diseño y construcción de la celda de disposición final de residuos sólidos de la Planta de Manejo Integral de Residuos Sólidos (PMIRS) del municipio de Alcalá, se desarrolló reunión con el profesional especializado de la Dirección Técnica de la CVC, responsable de la elaboración del informe técnico de apoyo a la Dirección Ambiental Regional - DAR Norte. El propósito de este encuentro fue definir el alcance del proyecto y establecer el apoyo que brindará el PDA para contribuir a la solución de la problemática ambiental identificada en el sitio.</t>
  </si>
  <si>
    <t>Durante este bimestre no se realizaron socializaciones con autoridades municipales. 2 reuniones realizadas en las que se socializaron a líderes comunitarios y comunidad beneficiada de proyectos, donde se presentaron empresa contratista, interventoria y alcance del proyecto.</t>
  </si>
  <si>
    <t>La caracterización para el bimestre de noviembre-diciembre, se actualizó, el mapa de actores,  se incluyó las insttituciones educativas,  se actualizaó lap población por area, la  cobertura de acueducto y alcantarillado, la capacidad y disponibilidad de pago; en los municipios de Ulloa, Versalles, Vijes, Yotoco, Yumbo y Zarzal</t>
  </si>
  <si>
    <t>Durante el bimestre Noviembre-Diciembre de 2025  hubo 5 obras nuevas. Se veeificó la instalación de 7 carteleras informativas, comunidad con una percepción de aceptación del desarrollo de las obras. Se realizaron 5 verificaciones de los informes técnicos de las vallas informativas que cumplan con los criterios definidos por el PDA.</t>
  </si>
  <si>
    <t xml:space="preserve">Durante el bimestre Noviembre-Diciembre de 2025  hubo 4 obras nuevas. Se verificó la instalación de buzones en el 30%  de las obras para la radicación PQRS. Las acciones de seguimiento adelantadas en cuanto a la atención recibida en el punto de atención, representan un 30%  de los seguimientos programados.  </t>
  </si>
  <si>
    <t>Matriz de seguimiento para PQR por cada obra en ejecución del municipio de Guadalajara de Buga y San Pedro. No hubo PQR recurrentes.</t>
  </si>
  <si>
    <t>Durante este bimestre  se realizó 5 reuniones con la comunidad en el municipio de Guadalajara de Buga, San Pedro, Guacarí,Ginebra, La Unión y la Cumbreestas reuniones se realizan al iniciar la obra, al 50% y al finalizar la obra. No hubo  reunión o asamblea de rendición de cuentas de obra finalizada</t>
  </si>
  <si>
    <t>Para el bimestre Noviembre-Diciembre no se recibió información de actualización de los comites de Desarrollo y Control Social por parte de los municipios. Para el bimestre Noviembre-Diciembre no se recibió información de actualización de los comites de Desarrollo y Control Social por parte de los municipios. Se realizaron 6 reuniones de veeduría, donde se manifiestan conformes al desarrollo de las obras en ejecución.</t>
  </si>
  <si>
    <t>Se realizaron 6 reuniones de veeduría, donde se manifiestan conformes al desarrollo de las obras en ejecución. Para esste bimestre de Noviembre-diciembre no se envió oficios. Se continúa  en la étapa de investigación de los comités de Desarrollo y Control Social que se encuentran constituidos para realizar el acompañamiento,</t>
  </si>
  <si>
    <t>Para este periódo  se reportó 10 reuniones de seguimiento a los equipos sociales de contratista de obra e interventoría.El 60% de los profesionales de obra asignados a cada proyecto en ejecución, se validó su competencia como profesional social contratados en obra e interventoría y cumplen con el perfil requerido y solicitado en los pliegos de contratación. Se realizaron 25 acciones de seguimiento al Plan de acompañamiento social en obra.</t>
  </si>
  <si>
    <t>Se han realizado 4 acuerdos de voluntades con las Secretarias de Educación de los Municipios de Buga, Ginebra, Sevilla y San Pedro. Las capacitaciones a los Docentes y coordinadores de la Institución Educativa Heraclio Uribe Uribe del Municipio de Sevilla. Se dictaron 3  Talleres de formación sobre la estrategia de los CDA a los docentes de básica secundaria. Se han realizado 6 talleres a los Estudiantes en los Municipios de Buga, Ginebra y Sevilla. Se constituyeron 3 Clubes Defensores del Agua en el  Municipio de Ginebra en las Instituciones Educativas de Maria Inmaculada y Manuela Beltran.</t>
  </si>
  <si>
    <t>No se realizaron diagnosticos,  puesto que ya se habian completado en el bimestre anterior. Se entregan 3 kits de comparador colorimétrico para medir PH y cloro. Instalación de 3 sistemas de tratamiento de agua potable en los Municipios de Vijes , Yotoco y Rio Frio</t>
  </si>
  <si>
    <t>Se realizó una jornada educativa en agua y saneamiento básico, en el Municipio de Buga en la Institución Educativa Narciso Cabal Sarmiento con temas abordados "Priorizando el uso adecuado del recurso hidrico, La importancia del cuidado del agua"</t>
  </si>
  <si>
    <t>Se entregó al Ministerio   y esta ala  espera de que el MVCT emita concepto técnico.</t>
  </si>
  <si>
    <t>Se continua a la espera de la respuesta por parte MVCT</t>
  </si>
  <si>
    <t>Se estan ajustando subsanaciones solicitdas por el MVCT, para posteriormente radicar nuevamente.</t>
  </si>
  <si>
    <t xml:space="preserve">Se adjudico, pendiente acta de inicio </t>
  </si>
  <si>
    <t>Se suscribió el acta de inicio el 4 de diciembre contrato No. 2000.13.05.006-2025, se levantaron las actas de vecindad y se llevó a cabo la socialización del proyecto.</t>
  </si>
  <si>
    <t xml:space="preserve">Se esta pendiente persimo de CELSIA, para la acometida de la EBAR </t>
  </si>
  <si>
    <t>El proyecto tiene acta de terminación del con fecha 2 de junio de 2025, declaran la terminación de las obras del contrato FRENTE GUABAS-GUACARI y, una vez, sean
atendidas, por parte del Contratista, todas y cada una de las actividades de operación y puesta en marcha de la PTAR pendientes, dentro del término estimado, se procederá con la entrega y recibo de las obras, a entera satisfacción, a VALLECAUCANA DE AGUAS S.A. E.S.P</t>
  </si>
  <si>
    <t>OPTIMIZACIÓN DEL SISTEMA DE ACUEDUCTO DEL CORREGIMIENTO EL PEDREGAL, MUNICIPIO DE FLORIDA, DEPARTAMENTO DEL VALLE DEL CAUCA.</t>
  </si>
  <si>
    <t xml:space="preserve">Gestor PDA </t>
  </si>
  <si>
    <t>DICTAR TALLERES A TODOS LOS VECINOS DE LAS INSTITUCIONES EDUCATIVAS PRIORIZADAS EN ASPECTOS QUE GENEREN APROPIACIÓN Y SENTIDO DE PERTENENCIA SOBRE EL PROYECTO LOS ALCANCES E IMPORTANCIA</t>
  </si>
  <si>
    <t xml:space="preserve">Alcala,Ansermanuevo,AndaluciaB/vent,Bolivar,Caicedonia Bu/grande, Calima, Candelaria, Cartago, Dagua, El Cairo, El Cerrito, El Dovio, Florida, Ginebra, Guacarí, Buga, Jamundi, La cumbre, La Unión, La Victoria, Obando, Palmira, Pradera, Restrepo, Riofrio, Florida, Sanpedro, Sevilla, Toro, Trujillo, Ulloa, Versalles, Vijesm Yotoco, Yumbo, Zarzal.    </t>
  </si>
  <si>
    <t xml:space="preserve">ANSERMANUEVO, BOLIVAR, EL CAIRO, RIO FRIO, SEVILLA, TORO, ULLOA, VIJES, YOTOCO </t>
  </si>
  <si>
    <t>ZARZAL, BUGA, ANDALUCIA, VIJES, LA UNION PALMIRA, RESTREPO, GINEBRE, GUACARI, BUENAVENTURA, BUGALAGRANDE, SAN PEDRO.</t>
  </si>
  <si>
    <t>FASE III. PUESTA EN MARCHA DE LA ESTRATEGIA ESTABLECIDA EN LA FASE II: Capacitación en competencias laborales (2025)</t>
  </si>
  <si>
    <r>
      <t>Plan Departamental para el Manejo Empresarial 
de los Servicios de Agua y Saneamiento (PDA</t>
    </r>
    <r>
      <rPr>
        <b/>
        <sz val="18"/>
        <rFont val="Verdana"/>
        <family val="2"/>
      </rPr>
      <t xml:space="preserve"> VALLE DEL CAUCA</t>
    </r>
    <r>
      <rPr>
        <b/>
        <sz val="18"/>
        <color theme="1"/>
        <rFont val="Verdana"/>
        <family val="2"/>
      </rPr>
      <t>)</t>
    </r>
  </si>
  <si>
    <t>Los Costos del Gestor del PEI Capítulo 2026 se asignan conforme a la Aprobación del Gobernador o Gobernadora del Departamento de Valle del Cauca, de acuerdo con lo establecido en el ARTÍCULO 2.3.3.1.5.3. Plan Estratégico de Inversiones (PEI) del Decreto 1077 de 2015.
Es pertinente manifestar que de acuerdo a lo establecido en dicho articulo, en caso de que el porcentaje de los Costos Gestor supere el 5%, la certificación de aprobación de los Costos Gestor para la vigencia suscrita por el Gobernador, deberá contener  una justificación motivada que contenga el detalle de las acciones que generan un mayor costo, el cual debe estar relacionado con las funciones del Gestor,  metas y cronograma establecidos para la respectiva vigencia así como las particularidades presentes en cada territorio.</t>
  </si>
  <si>
    <t>Diseños hidráulico y estructural del proyecto por mitigación del riesgo de sequía, Montañitas (La Cumbre y Yumbo)</t>
  </si>
  <si>
    <t>CONSTRUCCION DE COLECTOR DE AGUAS RESIDUALES PARA LA CABECERA MUNICIPAL EN LA ZONA NORTE DEL MUNICIPIO DEL CERRITO</t>
  </si>
  <si>
    <t>El CERRITO</t>
  </si>
  <si>
    <t xml:space="preserve">PRADERA </t>
  </si>
  <si>
    <t xml:space="preserve">PALMIRA </t>
  </si>
  <si>
    <t>CONSTRUCCION ESTRUCTURACIÓN Y FORMULACIÓN DE LOS ESTUDIOS Y DISEÑOS DEL SISTEMA DE ABASTECIMIENTO, TRATAMIENTO Y SUMINISTRO DE AGUA POTABLE, PARA EL ACUEDUCTO INTERVEREDAL LA SEDALIA – EL CEDRAL – LA ALBANIA ALTA - LA ALBAN</t>
  </si>
  <si>
    <t>FORMULACIÓN, AJUSTES Y/O ACTUALIZACIÓN DE LOS PLANES DE SANEAMIENTO Y MANEJO DE VERTIMIENTOS (PSMV) DE ALGUNAS ÁREAS URBANAS DEL DEPARTAMENTO DEL VALLE DEL CAUCA</t>
  </si>
  <si>
    <t xml:space="preserve">ESTUDIOS Y DISEÑOS ECA DE BAZAN BOCANA </t>
  </si>
  <si>
    <t>CONSTRUCCIÓN DE SISTEMAS DE SANEAMIENTO BÁSICO CONFORMADOS POR REDES DE ALCANTARILLADOS Y PLANTAS DE TRATAMIENTO DE AGUAS RESIDUALES (PTAR) EN EL CORREGIMIENTO DE GUANABANAL DEL MUNICIPIO DE PALMIRA</t>
  </si>
  <si>
    <t xml:space="preserve">Fase 1: Diagnostico y Prefactibilidad. </t>
  </si>
  <si>
    <t>BOLSA DE RECURSOS</t>
  </si>
  <si>
    <t xml:space="preserve">CONSTRUCCION DE COLECTOR DE AGUAS RESIDUALES PARA LA CABECERA MUNICIPAL EN LA ZONA NORTE DEL MUNICIPIO DEL EL CERRITO </t>
  </si>
  <si>
    <t>CONSTRUCCION SISTEMA DE ALCANTARILLADO Y PTAR DEL CORREGIMIENTO LA TUPIA, MUNICIPIO DE PRADERA, VALLE DEL CAUCA.</t>
  </si>
  <si>
    <t>PLANEACIÓN AMBIENTAL TERRITORIAL Y SECTORIAL</t>
  </si>
  <si>
    <t xml:space="preserve">Conocimiento </t>
  </si>
  <si>
    <t>Implementación y seguimiento al PGRS, Asistencia Técnica a PEC y PGRDEPP, y análisis sobre Riesgos y gestión sobre Propuesta Estratégica en AA</t>
  </si>
  <si>
    <t>Sistema de Información propio, y digitalización del aplicativo del viceministerio de APSB.</t>
  </si>
  <si>
    <t>FASE III. PUESTA EN MARCHA DE LA ESTRATEGIA ESTABLECIDA EN LA FASE II: Evaluación y seguimiento que evidencie los resultados y procesos del plan de aseguramiento. (2025)</t>
  </si>
  <si>
    <t xml:space="preserve">POR DEFINIR </t>
  </si>
  <si>
    <t>POR DEFINIR</t>
  </si>
  <si>
    <t>LA CUMBRE - YUMBO</t>
  </si>
  <si>
    <t>REALIZAR REUNIONES DE SOCIALIZACIÓN CON LAS AUTORIDADES MUNICIPALES, PRESTADOR, COMUNIDAD IMPACTADA Y LIDERES COMUNITARIOS, CON EL OBJETO DE PRESENTAR LAS GENERALIDADES DEL PROYECTO A EJECUTAR Y FIJAR COMPROMISOS. (2025)</t>
  </si>
  <si>
    <t>REALIZAR LA IMPRESIÓN DE MATERIAL DIDÁCTICO EN RELACIÓN CON AGUA, SALUD Y VIDA, ENTREGAR CARTILLAS, GORRAS Y MOCHILAS, PARA LOS CDA, ASPECTOS DE SANEAMIENTO BÁSICO E HIGIENE, Y USO EFICIENTE Y AHORRO DEL AGUA PARA LOS DOCENTES Y ESTUDIANTES, PROFUNDIZANDO EL MENSAJE DEL PROGRAMA DE CULTURA DEL AGUA. (2025)</t>
  </si>
  <si>
    <t>SUPERVISAR QUE LA INSTALACIÓN DE VALLAS INFORMATIVAS, CUENTE CON LA INFORMACIÓN ACTUALIZADA DE LOS PROYECTOS DE OBRA NUEVOS, INCLUYAN LA INFORMACIÓN SOLICITADA EN LOS PLIEGOS, Y VERIFICAR LA INSTALACIÓN DE CARTELERAS INFORMATIVAS EN ALCALDÍAS MUNICIPALES, O CASETAS COMUNALES, ESCUELAS Y PUESTOS DE SALUD, ASÍ COMO SU RESPECTIVO USO. (2025)</t>
  </si>
  <si>
    <t>VERIFICAR LA INSTALACIÓN E IMPLEMENTACIÓN DE ACCIONES DE SEGUIMIENTO DE UN (1) PUNTO DE ATENCIÓN AL USUARIO EN CADA OBRA NUEVA, CON LA INSTALACIÓN DE BUZONES DE PQRS, VALIDANDO EL CUMPLIMIENTO DEL HORARIO Y DÍAS DE ATENCIÓN PROGRAMADOS. (2025)</t>
  </si>
  <si>
    <t>ELABORAR UNA MATRIZ DE SEGUIMIENTO (EN EXCEL) DE LAS PQRS RECIBIDAS POR CADA OBRA QUE PERMITA ANALIZAR LOS CASOS MÁS RECURRENTES. (2025)</t>
  </si>
  <si>
    <t>REALIZAR Y ACOMPAÑAR LAS REUNIONES DE AVANCE EN CADA UNA DE LAS OBRAS, DIRIGIDAS A LA COMUNIDAD, DE MANERA CONJUNTA CON EL EQUIPO TÉCNICO Y SOCIAL DEL CONTRATISTA DE OBRA, LA INTERVENTORÍA Y EL PDA, Y DE SER NECESARIO COORDINAR LAS REUNIONES O ASAMBLEAS DE RENDICIÓN DE CUENTAS UNA VEZ FINALIZADAS LAS OBRAS. (2025)</t>
  </si>
  <si>
    <t>ACOMPAÑAR LOS RECORRIDOS PROGRAMADOS EN CADA OBRA EN EJECUCIÓN. (2025)</t>
  </si>
  <si>
    <t>DICTAR TALLERES A TODOS LOS VECINOS DE LAS INSTITUCIONES EDUCATIVAS PRIORIZADAS EN ASPECTOS QUE GENEREN APROPIACIÓN Y SENTIDO DE PERTENENCIA SOBRE EL PROYECTO LOS ALCANCES E IMPORTANCIA, CREADO COMITÉS DE APOYO PARA EL FUNCIONAMIENTO DE LAS PLANTAS DE POTABILIZACIÓN. (2025)</t>
  </si>
  <si>
    <t>ACTUALIZAR LA INFORMACIÓN, APOYAR LA CONSTITUCIÓN Y ACOMPAÑAR LAS REUNIONES CONVOCADAS POR LOS COMITÉS DE DESARROLLO Y CONTROL SOCIAL, COMITÉS VEEDORES EXISTENTES. (2025)</t>
  </si>
  <si>
    <t>ACOMPAÑAR LAS REUNIONES CONVOCADAS, APOYAR A LOS MUNICIPIOS EN LA CREACIÓN DE LOS COMITÉS DE DESARROLLO Y CONTROL SOCIAL PARA LA PRESTACIÓN DE LOS SERVICIOS DE AAA EN SU EJERCICIO DE CONTROL. (2025)</t>
  </si>
  <si>
    <t>REALIZAR REUNIONES, MENSUALES DE SEGUIMIENTO CON LOS EQUIPOS SOCIALES DEL CONTRATISTA DE OBRA E INTERVENTORÍA, VALIDANDO LA CONTRATACIÓN, CONTINUIDAD DEL PROFESIONAL SOCIAL EN OBRA E INTERVENTORÍA, DANDO FORMA AL SEGUIMIENTO A LA IMPLEMENTACIÓN DEL PLAN DE ACOMPAÑAMIENTO SOCIAL EN CADA OBRA (2025)</t>
  </si>
  <si>
    <t>REALIZAR TALLERES MOTIVACIONALES Y DE CONCIENTIZACIÓN, A LAS FAMILIAS DE LOS NIÑOS Y NIÑAS QUE PARTICIPAN EN LA ESTRATEGIA DE CDA, ORIENTADA EN LOS TEMAS DE MANEJO ADECUADO DE LOS SISTEMAS DE ALCANTARILLADO Y ACUEDUCTO DOMICILIARIO, USO ADECUADO Y AHORRO DE AGUA. (2025)</t>
  </si>
  <si>
    <t xml:space="preserve">GINEBRA, BUGA, SEVILLA, SAN PEDRO </t>
  </si>
  <si>
    <t>PRADERA, FLORIDA, PALMIRA, BUENAVENTURA, EL AGUILA, YUMBO. EL CERRITO.</t>
  </si>
  <si>
    <t xml:space="preserve">PRADERA, FLORIDA, PALMIRA, BUENAVENTURA, EL AGUILA, YUMBO, EL CERRITO </t>
  </si>
  <si>
    <t xml:space="preserve">PRADERA, FLORIDA, PALMIRA, BUENAVENTURA, EL AGUILA, YUMBO. EL CERRITO </t>
  </si>
  <si>
    <t xml:space="preserve">ZARZAL, BUGA, ANDALUCIA, VIJES, LA UNION PALMIRA, RESTREPO, GINEBRE, GUACARI, BUENAVENTURA, BUGALAGRANDE, SAN PEDRO, PRADERA, FLORIDA, PALMIRA, BUENAVENTURA, EL AGUILA, YUMBO. EL CERRITO </t>
  </si>
  <si>
    <t>ZARZAL, BUGA, ANDALUCIA, VIJES, LA UNION PALMIRA, RESTREPO, GINEBRE, GUACARI, BUENAVENTURA, BUGALAGRANDE, SAN PEDRO, PRADERA, FLORIDA, PALMIRA, BUENAVENTURA, EL AGUILA, YUMBO. EL CERRITO</t>
  </si>
  <si>
    <t>REALIZAR EL DIAGNÓSTICO SOCIAL Y TÉCNICO DE LAS FUENTES DE AGUA, DE LAS COMUNIDADES IMPACTADAS, DOTAR DE COMPARADOR COLORIMÉTRICO SUMINISTRAR E INSTALAR UN SISTEMA DE TRATAMIENTO DE AGUA POTABLE Y CAPACITAR A ESTUDIANTES Y DOCENTES EN ASPECTOS OPERATIVOS Y DE SOSTENIBILIDAD, DE  INSTITUCIONES EDUCATIVAS PRIORIZADAS.</t>
  </si>
  <si>
    <t>FORMULACION Y ESTRUCTURACION PARA LA OPTIMIZACION DEL SISTEMA DE ACUEDUCTO Y SISTEMA DE ALCANTARILLADO DEL CORREGIMIENTO DE GALICIA MUNICIPIO DE BUGALAGRANDE - DEPARTAMENTO DEL VALLE DEL CAUCA</t>
  </si>
  <si>
    <t xml:space="preserve">FORMULACIÓN Y ESTRUCTURACIÓN DE LOS  ESTUDIOS Y DISEÑOS DEL PROYECTO PARA LA OPTIMIZACIÓN DEL ACUEDUCTOO DE LA VEREDA SONSITO INCLUYENDO LAS VEREDAS DEL MANANTIAL, LA UNIDAD E INCIVA DEL CORREGIMIENTO ZANJÓN HONDO, MUNICIPIO DE GUADALAJARA DE BUGA, DEPARTAMENTO DEL VALLE DEL CAUCA </t>
  </si>
  <si>
    <t>ESTRUCTURACIÓN Y FORMULACIÓN DE ESTUDIOS Y DISEÑOS PARA OBRAS DE PROTECCION DEL ACUEDUCTO Y ALCANTARILLADO DEL CENTRO POBLADO EL PLACER, MUNICIPIO DE EL CERRITO – DEPARTAMENTO VALLE DEL CAUCA</t>
  </si>
  <si>
    <t>FORMULACIÓN Y ESTRUCTURACIÓN DE LOS  ESTUDIOS Y DISEÑOS DEL PROYECTO PARA LA OPTIMIZACIÓN DEL SISTEMA DE ACUEDUCTO DEL CORREGIMIENTO BOLO BARRIO NUEVO, MUNICIPIO DE PALMIRA DEPARTAMENTO DEL VALLE DEL CAUCA,</t>
  </si>
  <si>
    <t>FORMULACIÓN Y ESTRUCTURACIÓN DE LOS  ESTUDIOS Y DISEÑOS DEL PROYECTO PARA LA OPTIMIZACIÓN DEL SISTEMA DE ACUEDUCTO DEL CORREGIMIENTO BOLO ALIZAL, MUNICIPIO DE PALMIRA DEPARTAMENTO DEL VALLE DEL CAUCA</t>
  </si>
  <si>
    <t>FORMULACIÓN Y ESTRUCTURACIÓN PARA LA OPTIMIZACIÓN DEL SISTEMA DE ACUEDUCTO DEL CORREGIMIENTO EL PEDREGAL, MUNICIPIO DE FLORIDA, DEPARTAMENTO DEL VALLE DEL CAUCA.</t>
  </si>
  <si>
    <t>FORMULACION Y ESTRUCTURACION DEL PROYECTO  DEL SISTEMA DE ALCANTARILLADO DEL CORREGIMIENTO LA TUPIA, MUNICIPIO DE PRADERA, VALLE DEL CAUCA.</t>
  </si>
  <si>
    <t>FORMULACION Y ESTRUCTURACION DEL PROYECTO DEL SISTEMA DE ACUEDUCTO DE LA VEREDA LA MARÍA EN EL CORREGIMIENTO DE TENJO, MUNICIPIO DE PALMIRA, VALLE DEL CAUCA.</t>
  </si>
  <si>
    <t>FORMULACIÓN Y ESTRUCTURACIÓN DE LOS  ESTUDIOS Y DISEÑOS DEL PROYECTO PARA LA OPTIMIZACIÓN DEL SISTEMA DE ACUEDUCTO AGUA DE DIOS ABASTECE A LAS VEREDA ILAMA EL AGRADO Y AGUAS DE DIOS, MUNICIPIO DE RESTREPO DEPARTAMENTO DEL VALLE DEL CAUCA</t>
  </si>
  <si>
    <t>ESTRUCTURACIÓN Y FORMULACIÓN DE LOS ESTUDIOS Y DISEÑOS DEL SISTEMA DE ABASTECIMIENTO, TRATAMIENTO Y SUMINISTRO DE AGUA POTABLE, PARA EL ACUEDUCTO INTERVEREDAL
 LA SEDALIA – EL CEDRAL – LA ALBANIA ALTA - LA ALBANIA BAJA – EL PITAL Y BUENOS AIRES MUNICIPIO EL AGUILA</t>
  </si>
  <si>
    <t>FORMULACION Y ESTRUCTURACION DEL PROYECTO DEL SISTEMA DE ACUEDUCTO INTERVEREDAL MIRAVALLE,  TAGUALES, SIBERIA Y RIVERALTA MUNICIPIO DE LA VICTORIA - DEPARTAMENTO DEL VALLE DEL CAUCA</t>
  </si>
  <si>
    <t>CONSTRUCCION  DEL SISTEMA DE ABASTECIMIENTO, TRATAMIENTO Y SUMINISTRO DE AGUA POTABLE, PARA EL ACUEDUCTO INTERVEREDAL LA SEDALIA – EL CEDRAL – LA ALBANIA ALTA - LA ALBAN</t>
  </si>
  <si>
    <t>31/06/2026</t>
  </si>
  <si>
    <t>Adquisición de cinco vehículos compactadores de residuos solidos(2025)</t>
  </si>
  <si>
    <t>Formulacion,actualizacion y ajustes de 22 PSMV  de corregimientos y/o casco urbano de los municipios priorizados del Departamento del Valle del Cauca (2025)</t>
  </si>
  <si>
    <t>Estudios y Diseños para la construcción de ECA Bocana del Distrito de Buenaventura (2025)</t>
  </si>
  <si>
    <t>Construcción de ECA Bocana del Distrito de Buenaventura (2025)</t>
  </si>
  <si>
    <t>Clausura del microrelleno del municipio de Alcalá (2025)</t>
  </si>
  <si>
    <r>
      <t xml:space="preserve">Plan Departamental para el Manejo Empresarial 
de los Servicios de Agua y Saneamiento (PDA </t>
    </r>
    <r>
      <rPr>
        <b/>
        <sz val="18"/>
        <rFont val="Verdana"/>
        <family val="2"/>
      </rPr>
      <t>VALLE DEL CAUCA</t>
    </r>
    <r>
      <rPr>
        <b/>
        <sz val="18"/>
        <color theme="1"/>
        <rFont val="Verdana"/>
        <family val="2"/>
      </rPr>
      <t>).</t>
    </r>
  </si>
  <si>
    <t>REFORMULACION DISEÑOS OPTIMIZACION SISTEMA ACUEDUCTO Y ALCANTARILLADO LA PAILA ZARZAL</t>
  </si>
  <si>
    <t>CDRs 19223 y 19224</t>
  </si>
  <si>
    <t>CDR 18066, 18615, 18956 y 19471</t>
  </si>
  <si>
    <t>Proyectos del PEI 2024, Acumulado de pagos a 31 Dic. 2025</t>
  </si>
  <si>
    <t>CONSTRUCCION  DEL SISTEMA DE ABASTECIMIENTO, TRATAMIENTO Y SUMINISTRO DE AGUA POTABLE, PARA EL ACUEDUCTO INTERVEREDAL LA SEDALIA – EL CEDRAL – LA ALBANIA ALTA - LA ALBANIA BAJA – EL PITAL Y BUENOS AIRES MUNICIPIO EL AGUILA</t>
  </si>
  <si>
    <t>Ejecución 2026 ($) 
28 Febrero 2026 Acumulado</t>
  </si>
  <si>
    <t>Ejecución 2026 ($) 
30 Abril 2026 Acumulado</t>
  </si>
  <si>
    <t>Ejecución 2026 ($) 
30 Junio 2026 Acumulado</t>
  </si>
  <si>
    <t>Ejecución 2026 ($)
31 Octubre 2026</t>
  </si>
  <si>
    <t>OBSERVACIONES:</t>
  </si>
  <si>
    <t xml:space="preserve">
TOTAL 2024-2027 ($) Ejecución 2024 2025 +Planeación 2026-2027</t>
  </si>
  <si>
    <t>Meta Lograda
31 Diciembre 2025 (proyectada)</t>
  </si>
  <si>
    <t>Metas 2026</t>
  </si>
  <si>
    <t>Se presenta el cronograma para 88 proyectos para el capitulo del PEI 2026</t>
  </si>
  <si>
    <t xml:space="preserve">Se presenta el cronograma para 79 proyectos y los reportes de avance según informe bimestral corte proyectado 31 de diciembre  2025. </t>
  </si>
  <si>
    <t xml:space="preserve">Se tiene 79 metas proyectadas para la vigencia 2024-2027 incluyen las obras que vienen de años anteriores y las que se planifican para el cuatrienio. 
Se incorporan en el CD 70 el proyecto de Puerto Merizalde de Buenaventura y las actividades del Plan de aseguramiento a la presentación a aprobarse en el CD 70. 
</t>
  </si>
  <si>
    <t xml:space="preserve">Se tiene 88 metas proyectadas para la vigencia 2024-2027 incluyen las obras que vienen de años anteriores y las que se planifican para el cuatrienio. Se incorporan en el CD 71 los  proyectos: CONSTRUCCION DE COLECTOR DE AGUAS RESIDUALES PARA LA CABECERA MUNICIPAL EN LA ZONA NORTE  del municipio de EL Cerrito, OPTIMIZACIÓN DEL SISTEMA DE ACUEDUCTO DEL CORREGIMIENTO EL PEDREGAL del municipio de Florida, CONSTRUCCION ESTRUCTURACIÓN Y FORMULACIÓN DE LOS ESTUDIOS Y DISEÑOS DEL SISTEMA DE ABASTECIMIENTO, TRATAMIENTO Y SUMINISTRO DE AGUA POTABLE, PARA EL ACUEDUCTO INTERVEREDAL LA SEDALIA – EL CEDRAL – LA ALBANIA ALTA - LA ALBAN DEPARTAMENTO DEL VALLE DEL CAUCA.  Municipio del Aguila , CONSTRUCCIÓN DE SISTEMAS DE SANEAMIENTO BÁSICO CONFORMADOS POR REDES DE ALCANTARILLADOS Y PLANTAS DE TRATAMIENTO DE AGUAS RESIDUALES (PTAR) EN EL CORREGIMIENTO DE GUANABANAL del Municipio de Palmira, CONSTRUCCION SISTEMA DE ALCANTARILLADO Y PTAR DEL CORREGIMIENTO LA TUPIA, MUNICIPIO DE PRADERA, VALLE DEL CAUCA. municipio de Pradera    y las actividades del Plan de Gestion de Riesgo Sectorial a aprobarse en el CD 71. </t>
  </si>
  <si>
    <t xml:space="preserve">El valor comprometido para la vigencia 2026 en el cierre financiero es de $80.914.505.027, incluido servicio a la deuda por $8.768.300.000 y $7.000.000.000 de costos gestor para la vigencia 2026 definido por la Gobernadora de Valle del Cauca , para un total de $96.682.805.027. </t>
  </si>
  <si>
    <t>Sesión No. 71 del (19/12/2025)</t>
  </si>
  <si>
    <t>02 Modificación</t>
  </si>
  <si>
    <t>Sesión No 71</t>
  </si>
  <si>
    <t xml:space="preserve">Conocimiento del Riesgo  </t>
  </si>
  <si>
    <t xml:space="preserve">Saneamiento Basico </t>
  </si>
  <si>
    <t>SGP-Dpto</t>
  </si>
  <si>
    <t xml:space="preserve">Servicio a la Deuda- capital e intereses </t>
  </si>
  <si>
    <t xml:space="preserve">Para la expedición del CDR referido al proyecto ACUEDUCTO DE LA VEREDA LA UNION CORREGIMIENTO DE PALMASECA, PALMIRA, se debe verificar que dicho proyecto se halle consignado en PAM de Palmira.  </t>
  </si>
  <si>
    <t xml:space="preserve">1. VERIFICACIÓN DEL QUÓRUM
2. APROBACIÓN DEL ORDEN DEL DÍA. 
3. PRESENTACIÓN Y APROBACION DEL PEI 2024-2027 Y MODIFIC.  No. 1 DEL PEI 2025.                                                                            
3.1 a) Ajuste valor recursos SGP del Departamento $6.956.118.582;                                                                                                        
3.1 b) Incorporación rendimientos fros sobre recursos SGP del Dpto: $1.447.759.317.                                                                       
3.2 Asignación recursos para Proyecto Obra Puerto Merizalde en B.tura: $8.403.877.899.                   .
4. PRESENTACIONY APROBACION DEL PLAN DE ASEGURAMIENTO DEL PEI 2025 POR UN  VALOR TOTAL DE $ 1.977.973.005. 
5. SOCIALIZACION DE LA MODIFICACION A LOS PLANES DE ACCION MUNICIPAL.
6. VARIOS
</t>
  </si>
  <si>
    <t>1.	VERIFICACIÓN DEL QUÓRUM. 
2.	APROBACIÓN DEL ORDEN DEL DÍA.
3.	PRESENTACION INFORME DE CIERRE PARCIAL DEL CAPITULO 2025 DEL PEI. 
4.	PRESENTACIÓN Y APROBACIÓN DE LA ACTUALIZACION DEL PLAN ESTRATÉGICO DE INVERSIONES - PEI 2024-2027 POR UN VALOR TOTAL DE $ $314.980.271.636 Y APERTURA PRELIMINAR DEL CAPITULO 2026 POR $96.682.805.027.           
4.1.	Asignación recursos al componente de Infraestructura por valor de  $45.911.100.000.                      
4.2.	Asignación recursos al componente de Aseguramiento a la Prestación, capítulo 2025 por valor de $1.917.000.000 como bolsa de recursos.                                   
4.3.	Aprobación Modificación No. 1 del Plan Ambiental 2024-2027 y asignación de recursos al componente ambiental capítulo 2026 por valor de $30.411.705.027.                                 
4.4.	Aprobación del Plan de Gestión de Riesgo Sectorial y Asignación recursos al componente Gestión del Riesgo capítulo 2026 por valor de $409.200.000.                                          
4.5.	Asignación de recursos del Plan de Gestión Social Capítulo 2026 del PEI por valor de $2.265.500.000.             
4.6.	Asignación recursos para el pago del Servicio a la deuda en el año 2026 por valor de $8.768.300.000.        
4.7.	Asignación recursos para Costos del Gestor  2026 por valor de $7.000.000.000.                                                                       
5.   ACTA DE LA REUNION.                                                                                                                        
6.  SESION DE PRECOMITE DIRECTIVO</t>
  </si>
  <si>
    <r>
      <t xml:space="preserve">Certificación Aprobación de Costos Gestor Capitulo 2026 Suscrita por la Gobernadora del Departamento deL Valle del Cauca
</t>
    </r>
    <r>
      <rPr>
        <sz val="9"/>
        <rFont val="Verdana"/>
        <family val="2"/>
      </rPr>
      <t xml:space="preserve"> Fecha 15/12/2025</t>
    </r>
  </si>
  <si>
    <r>
      <t xml:space="preserve">Certificación Cumplimiento de  Costos Gestor Capitulo 2025 Suscrita por el Secretario de Vivienda y Hábitat del Valle del Cauca,
</t>
    </r>
    <r>
      <rPr>
        <sz val="9"/>
        <rFont val="Verdana"/>
        <family val="2"/>
      </rPr>
      <t xml:space="preserve">
 Fecha 17/12/2025</t>
    </r>
  </si>
  <si>
    <t xml:space="preserve">ANDRES HERNAN SANCHEZ GUZMAN </t>
  </si>
  <si>
    <t xml:space="preserve">MOISES CEPEDA RESTREPO </t>
  </si>
  <si>
    <t>Para los meses de Noviembre- Diciembre se inició  la instalación de las plantas en las I.E, esto a la par con las capacitaciones a estudiantes y profesores, en el Municipio de El Cairo.</t>
  </si>
  <si>
    <t>En el sexto bimestre se realizó la  entrega de   materiale didactico (cartillas, gorras, y mochilas). En su totalidad, Se ha realizado entrega de 700 cartillas en las diferentes Instituciones Educativas</t>
  </si>
  <si>
    <t xml:space="preserve">Se ha logrado durante este bimestre  llegar a la totalidad  de los recorridos programadas de las cuales se evidencian una satisfación del desarrollo de las obras en ejecución. </t>
  </si>
  <si>
    <t>Se dictaron 3 talleres en los Municipios de El Cairo, Bolivar y Toro.</t>
  </si>
  <si>
    <r>
      <rPr>
        <b/>
        <sz val="9"/>
        <color theme="1"/>
        <rFont val="Verdana"/>
        <family val="2"/>
      </rPr>
      <t>Observaciones:</t>
    </r>
    <r>
      <rPr>
        <sz val="9"/>
        <color theme="1"/>
        <rFont val="Verdana"/>
        <family val="2"/>
      </rPr>
      <t xml:space="preserve"> 
</t>
    </r>
  </si>
  <si>
    <r>
      <t xml:space="preserve">Ejecución 2025 ($)
 31 Diciembre 2025
</t>
    </r>
    <r>
      <rPr>
        <b/>
        <sz val="9"/>
        <color rgb="FFFF0000"/>
        <rFont val="Verdana"/>
        <family val="2"/>
      </rPr>
      <t>Preliminar</t>
    </r>
  </si>
  <si>
    <t xml:space="preserve">Ejecución 2025 ($)
31 Diciembre 2025
</t>
  </si>
  <si>
    <t xml:space="preserve">El presente Plan Estratégico de Inversiones, compuesto por 45 hojas, incorpora información de seguimiento actualizada, en concordancia con el Informe Bimestral No. 6, con corte al 31 de diciembre de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</si>
</sst>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dd/mm/yyyy;@"/>
    <numFmt numFmtId="166" formatCode="_(&quot;$&quot;\ * #,##0.00_);_(&quot;$&quot;\ * \(#,##0.00\);_(&quot;$&quot;\ * &quot;-&quot;??_);_(@_)"/>
    <numFmt numFmtId="167" formatCode="0.0%"/>
    <numFmt numFmtId="168" formatCode="_-&quot;$&quot;\ * #,##0_-;\-&quot;$&quot;\ * #,##0_-;_-&quot;$&quot;\ * &quot;-&quot;??_-;_-@_-"/>
    <numFmt numFmtId="169" formatCode="_-* #,##0_-;\-* #,##0_-;_-* &quot;-&quot;??_-;_-@_-"/>
    <numFmt numFmtId="170" formatCode="_-* #,##0.0_-;\-* #,##0.0_-;_-* &quot;-&quot;_-;_-@_-"/>
    <numFmt numFmtId="171" formatCode="0.000"/>
  </numFmts>
  <fonts count="7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2"/>
      <color theme="1"/>
      <name val="Arial"/>
      <family val="2"/>
    </font>
    <font>
      <sz val="11"/>
      <color theme="1"/>
      <name val="Calibri"/>
      <family val="2"/>
      <scheme val="minor"/>
    </font>
    <font>
      <b/>
      <sz val="11"/>
      <color theme="1"/>
      <name val="Calibri"/>
      <family val="2"/>
      <scheme val="minor"/>
    </font>
    <font>
      <b/>
      <sz val="9"/>
      <color theme="1"/>
      <name val="Arial"/>
      <family val="2"/>
    </font>
    <font>
      <sz val="9"/>
      <color theme="1"/>
      <name val="Arial"/>
      <family val="2"/>
    </font>
    <font>
      <sz val="9"/>
      <name val="Arial"/>
      <family val="2"/>
    </font>
    <font>
      <b/>
      <sz val="12"/>
      <color theme="1"/>
      <name val="Arial"/>
      <family val="2"/>
    </font>
    <font>
      <sz val="12"/>
      <color theme="3" tint="-0.249977111117893"/>
      <name val="Arial"/>
      <family val="2"/>
    </font>
    <font>
      <b/>
      <u/>
      <sz val="14"/>
      <color theme="1"/>
      <name val="Arial"/>
      <family val="2"/>
    </font>
    <font>
      <sz val="8"/>
      <name val="Calibri"/>
      <family val="2"/>
      <scheme val="minor"/>
    </font>
    <font>
      <b/>
      <u/>
      <sz val="12"/>
      <color theme="1"/>
      <name val="Arial"/>
      <family val="2"/>
    </font>
    <font>
      <i/>
      <sz val="12"/>
      <color theme="1"/>
      <name val="Arial"/>
      <family val="2"/>
    </font>
    <font>
      <b/>
      <sz val="18"/>
      <color theme="1"/>
      <name val="Verdana"/>
      <family val="2"/>
    </font>
    <font>
      <sz val="9"/>
      <color theme="1"/>
      <name val="Verdana"/>
      <family val="2"/>
    </font>
    <font>
      <b/>
      <sz val="9"/>
      <color theme="1"/>
      <name val="Verdana"/>
      <family val="2"/>
    </font>
    <font>
      <sz val="9"/>
      <color theme="0" tint="-0.34998626667073579"/>
      <name val="Verdana"/>
      <family val="2"/>
    </font>
    <font>
      <b/>
      <u/>
      <sz val="9"/>
      <color theme="1"/>
      <name val="Verdana"/>
      <family val="2"/>
    </font>
    <font>
      <sz val="9"/>
      <color theme="3" tint="-0.249977111117893"/>
      <name val="Verdana"/>
      <family val="2"/>
    </font>
    <font>
      <b/>
      <sz val="9"/>
      <name val="Verdana"/>
      <family val="2"/>
    </font>
    <font>
      <b/>
      <sz val="9"/>
      <color theme="0" tint="-0.34998626667073579"/>
      <name val="Verdana"/>
      <family val="2"/>
    </font>
    <font>
      <b/>
      <sz val="9"/>
      <color theme="0"/>
      <name val="Verdana"/>
      <family val="2"/>
    </font>
    <font>
      <b/>
      <sz val="18"/>
      <color theme="0"/>
      <name val="Verdana"/>
      <family val="2"/>
    </font>
    <font>
      <b/>
      <sz val="18"/>
      <color rgb="FFFF0000"/>
      <name val="Verdana"/>
      <family val="2"/>
    </font>
    <font>
      <b/>
      <sz val="9"/>
      <color rgb="FFFF0000"/>
      <name val="Verdana"/>
      <family val="2"/>
    </font>
    <font>
      <sz val="9"/>
      <color rgb="FFFF0000"/>
      <name val="Verdana"/>
      <family val="2"/>
    </font>
    <font>
      <b/>
      <u/>
      <sz val="9"/>
      <name val="Verdana"/>
      <family val="2"/>
    </font>
    <font>
      <sz val="9"/>
      <color theme="0"/>
      <name val="Verdana"/>
      <family val="2"/>
    </font>
    <font>
      <sz val="9"/>
      <name val="Verdana"/>
      <family val="2"/>
    </font>
    <font>
      <i/>
      <sz val="9"/>
      <color theme="1"/>
      <name val="Verdana"/>
      <family val="2"/>
    </font>
    <font>
      <b/>
      <sz val="18"/>
      <name val="Verdana"/>
      <family val="2"/>
    </font>
    <font>
      <b/>
      <sz val="9"/>
      <color rgb="FFFFFFFF"/>
      <name val="Verdana"/>
      <family val="2"/>
    </font>
    <font>
      <sz val="9"/>
      <color rgb="FFFFFFFF"/>
      <name val="Verdana"/>
      <family val="2"/>
    </font>
    <font>
      <sz val="12"/>
      <name val="Arial"/>
      <family val="2"/>
    </font>
    <font>
      <sz val="11"/>
      <color theme="1"/>
      <name val="Arial"/>
      <family val="2"/>
    </font>
    <font>
      <sz val="12"/>
      <color theme="1"/>
      <name val="Arial Narrow"/>
      <family val="2"/>
    </font>
    <font>
      <sz val="11"/>
      <color theme="1"/>
      <name val="Arial Narrow"/>
      <family val="2"/>
    </font>
    <font>
      <sz val="9"/>
      <name val="Arial Narrow"/>
      <family val="2"/>
    </font>
    <font>
      <b/>
      <sz val="9"/>
      <name val="Arial Narrow"/>
      <family val="2"/>
    </font>
    <font>
      <sz val="11"/>
      <name val="Arial Narrow"/>
      <family val="2"/>
    </font>
    <font>
      <sz val="11"/>
      <color theme="1"/>
      <name val="Verdana"/>
      <family val="2"/>
    </font>
    <font>
      <u/>
      <sz val="12"/>
      <color theme="10"/>
      <name val="Calibri"/>
      <family val="2"/>
      <scheme val="minor"/>
    </font>
    <font>
      <sz val="10"/>
      <color theme="3" tint="-0.249977111117893"/>
      <name val="Arial Narrow"/>
      <family val="2"/>
    </font>
    <font>
      <sz val="10"/>
      <color theme="1"/>
      <name val="Arial"/>
      <family val="2"/>
    </font>
    <font>
      <sz val="8"/>
      <name val="Verdana"/>
      <family val="2"/>
    </font>
    <font>
      <sz val="11"/>
      <color theme="3" tint="-0.249977111117893"/>
      <name val="Verdana"/>
      <family val="2"/>
    </font>
    <font>
      <b/>
      <sz val="10"/>
      <name val="Verdana"/>
      <family val="2"/>
    </font>
    <font>
      <b/>
      <sz val="11"/>
      <name val="Verdana"/>
      <family val="2"/>
    </font>
    <font>
      <b/>
      <sz val="10"/>
      <color theme="0"/>
      <name val="Verdana"/>
      <family val="2"/>
    </font>
    <font>
      <sz val="10"/>
      <color theme="1"/>
      <name val="Verdana"/>
      <family val="2"/>
    </font>
    <font>
      <sz val="12"/>
      <color theme="1"/>
      <name val="Verdana"/>
      <family val="2"/>
    </font>
    <font>
      <b/>
      <sz val="12"/>
      <color theme="0"/>
      <name val="Verdana"/>
      <family val="2"/>
    </font>
    <font>
      <sz val="12"/>
      <color theme="0" tint="-0.34998626667073579"/>
      <name val="Verdana"/>
      <family val="2"/>
    </font>
    <font>
      <b/>
      <sz val="12"/>
      <color theme="1"/>
      <name val="Verdana"/>
      <family val="2"/>
    </font>
    <font>
      <b/>
      <sz val="17"/>
      <color theme="1"/>
      <name val="Verdana"/>
      <family val="2"/>
    </font>
    <font>
      <sz val="9"/>
      <color rgb="FF000000"/>
      <name val="Verdana"/>
      <family val="2"/>
    </font>
    <font>
      <b/>
      <u/>
      <sz val="12"/>
      <color theme="1"/>
      <name val="Verdana"/>
      <family val="2"/>
    </font>
    <font>
      <sz val="12"/>
      <name val="Verdana"/>
      <family val="2"/>
    </font>
    <font>
      <sz val="9"/>
      <color theme="1"/>
      <name val="Calibri"/>
      <family val="2"/>
    </font>
    <font>
      <b/>
      <u/>
      <sz val="9"/>
      <color theme="0"/>
      <name val="Verdana"/>
      <family val="2"/>
    </font>
    <font>
      <sz val="10"/>
      <color theme="1"/>
      <name val="Calibri"/>
      <family val="2"/>
      <scheme val="minor"/>
    </font>
    <font>
      <sz val="7"/>
      <color theme="1"/>
      <name val="Times New Roman"/>
      <family val="1"/>
    </font>
    <font>
      <sz val="9"/>
      <color theme="1"/>
      <name val="Calibri"/>
      <family val="2"/>
      <scheme val="minor"/>
    </font>
    <font>
      <b/>
      <sz val="12"/>
      <name val="Verdana"/>
      <family val="2"/>
    </font>
    <font>
      <b/>
      <u/>
      <sz val="11"/>
      <color theme="1"/>
      <name val="Verdana"/>
      <family val="2"/>
    </font>
    <font>
      <b/>
      <sz val="11"/>
      <color theme="1"/>
      <name val="Verdana"/>
      <family val="2"/>
    </font>
    <font>
      <b/>
      <sz val="11"/>
      <color theme="3" tint="-0.249977111117893"/>
      <name val="Verdana"/>
      <family val="2"/>
    </font>
  </fonts>
  <fills count="2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52ABC3"/>
        <bgColor indexed="64"/>
      </patternFill>
    </fill>
    <fill>
      <patternFill patternType="solid">
        <fgColor theme="9"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9"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FF"/>
        <bgColor indexed="64"/>
      </patternFill>
    </fill>
    <fill>
      <patternFill patternType="solid">
        <fgColor rgb="FF92D05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5" tint="0.79998168889431442"/>
        <bgColor indexed="64"/>
      </patternFill>
    </fill>
  </fills>
  <borders count="6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4" tint="0.79998168889431442"/>
      </left>
      <right/>
      <top style="thin">
        <color indexed="64"/>
      </top>
      <bottom style="thin">
        <color indexed="64"/>
      </bottom>
      <diagonal/>
    </border>
    <border>
      <left/>
      <right/>
      <top/>
      <bottom style="thin">
        <color theme="4" tint="0.79998168889431442"/>
      </bottom>
      <diagonal/>
    </border>
    <border>
      <left style="thin">
        <color theme="4" tint="0.79998168889431442"/>
      </left>
      <right style="thin">
        <color indexed="64"/>
      </right>
      <top style="thin">
        <color theme="4" tint="0.79998168889431442"/>
      </top>
      <bottom/>
      <diagonal/>
    </border>
    <border>
      <left style="thin">
        <color theme="4" tint="0.79998168889431442"/>
      </left>
      <right style="thin">
        <color indexed="64"/>
      </right>
      <top/>
      <bottom/>
      <diagonal/>
    </border>
    <border>
      <left style="thin">
        <color theme="4" tint="0.79998168889431442"/>
      </left>
      <right style="thin">
        <color indexed="64"/>
      </right>
      <top/>
      <bottom style="thin">
        <color theme="4" tint="0.79998168889431442"/>
      </bottom>
      <diagonal/>
    </border>
    <border>
      <left style="thin">
        <color theme="4" tint="0.79998168889431442"/>
      </left>
      <right style="thin">
        <color indexed="64"/>
      </right>
      <top style="thin">
        <color indexed="64"/>
      </top>
      <bottom/>
      <diagonal/>
    </border>
    <border>
      <left style="thin">
        <color theme="4" tint="0.79998168889431442"/>
      </left>
      <right/>
      <top style="thin">
        <color theme="4" tint="0.79998168889431442"/>
      </top>
      <bottom/>
      <diagonal/>
    </border>
    <border>
      <left style="thin">
        <color theme="4" tint="0.79998168889431442"/>
      </left>
      <right/>
      <top/>
      <bottom/>
      <diagonal/>
    </border>
    <border>
      <left style="thin">
        <color theme="4" tint="0.79998168889431442"/>
      </left>
      <right/>
      <top style="thin">
        <color theme="4" tint="0.79998168889431442"/>
      </top>
      <bottom style="thin">
        <color theme="4" tint="0.79998168889431442"/>
      </bottom>
      <diagonal/>
    </border>
    <border>
      <left/>
      <right style="thin">
        <color indexed="64"/>
      </right>
      <top style="thin">
        <color theme="4" tint="0.79998168889431442"/>
      </top>
      <bottom/>
      <diagonal/>
    </border>
    <border>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0"/>
      </left>
      <right style="thin">
        <color theme="0"/>
      </right>
      <top style="thin">
        <color theme="0"/>
      </top>
      <bottom style="thin">
        <color theme="0"/>
      </bottom>
      <diagonal/>
    </border>
    <border>
      <left style="thin">
        <color theme="4" tint="0.79998168889431442"/>
      </left>
      <right/>
      <top style="thin">
        <color indexed="64"/>
      </top>
      <bottom/>
      <diagonal/>
    </border>
    <border>
      <left style="thin">
        <color theme="4" tint="0.79998168889431442"/>
      </left>
      <right style="medium">
        <color indexed="64"/>
      </right>
      <top style="medium">
        <color indexed="64"/>
      </top>
      <bottom style="thin">
        <color theme="4" tint="0.79998168889431442"/>
      </bottom>
      <diagonal/>
    </border>
    <border>
      <left style="thin">
        <color indexed="64"/>
      </left>
      <right style="medium">
        <color indexed="64"/>
      </right>
      <top style="thin">
        <color indexed="64"/>
      </top>
      <bottom style="thin">
        <color indexed="64"/>
      </bottom>
      <diagonal/>
    </border>
    <border>
      <left/>
      <right style="thin">
        <color theme="4" tint="0.79998168889431442"/>
      </right>
      <top style="medium">
        <color indexed="64"/>
      </top>
      <bottom style="thin">
        <color theme="4" tint="0.79998168889431442"/>
      </bottom>
      <diagonal/>
    </border>
    <border>
      <left style="thin">
        <color theme="0"/>
      </left>
      <right style="thin">
        <color theme="0"/>
      </right>
      <top style="thin">
        <color theme="0"/>
      </top>
      <bottom/>
      <diagonal/>
    </border>
    <border>
      <left style="thin">
        <color theme="0"/>
      </left>
      <right/>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tint="-4.9989318521683403E-2"/>
      </left>
      <right style="thin">
        <color theme="0" tint="-4.9989318521683403E-2"/>
      </right>
      <top style="thin">
        <color theme="0" tint="-4.9989318521683403E-2"/>
      </top>
      <bottom/>
      <diagonal/>
    </border>
    <border>
      <left/>
      <right style="thin">
        <color theme="4" tint="0.79998168889431442"/>
      </right>
      <top style="thin">
        <color indexed="64"/>
      </top>
      <bottom style="thin">
        <color indexed="64"/>
      </bottom>
      <diagonal/>
    </border>
    <border>
      <left style="thin">
        <color rgb="FF000000"/>
      </left>
      <right/>
      <top/>
      <bottom style="thin">
        <color rgb="FF000000"/>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top style="thin">
        <color theme="4" tint="0.79998168889431442"/>
      </top>
      <bottom/>
      <diagonal/>
    </border>
    <border>
      <left style="thin">
        <color theme="4" tint="0.79998168889431442"/>
      </left>
      <right style="medium">
        <color indexed="64"/>
      </right>
      <top/>
      <bottom style="thin">
        <color theme="4" tint="0.7999816888943144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diagonal/>
    </border>
  </borders>
  <cellStyleXfs count="20">
    <xf numFmtId="0" fontId="0" fillId="0" borderId="0"/>
    <xf numFmtId="164" fontId="7" fillId="0" borderId="0" applyFont="0" applyFill="0" applyBorder="0" applyAlignment="0" applyProtection="0"/>
    <xf numFmtId="0" fontId="10" fillId="0" borderId="0"/>
    <xf numFmtId="41" fontId="7" fillId="0" borderId="0" applyFont="0" applyFill="0" applyBorder="0" applyAlignment="0" applyProtection="0"/>
    <xf numFmtId="9" fontId="7" fillId="0" borderId="0" applyFont="0" applyFill="0" applyBorder="0" applyAlignment="0" applyProtection="0"/>
    <xf numFmtId="166" fontId="10" fillId="0" borderId="0" applyFont="0" applyFill="0" applyBorder="0" applyAlignment="0" applyProtection="0"/>
    <xf numFmtId="44"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5" fillId="0" borderId="0"/>
    <xf numFmtId="0" fontId="49" fillId="0" borderId="0" applyNumberFormat="0" applyFill="0" applyBorder="0" applyAlignment="0" applyProtection="0"/>
    <xf numFmtId="0" fontId="4" fillId="0" borderId="0"/>
    <xf numFmtId="41" fontId="7" fillId="0" borderId="0" applyFont="0" applyFill="0" applyBorder="0" applyAlignment="0" applyProtection="0"/>
    <xf numFmtId="166" fontId="4" fillId="0" borderId="0" applyFont="0" applyFill="0" applyBorder="0" applyAlignment="0" applyProtection="0"/>
    <xf numFmtId="44"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4" fillId="0" borderId="0"/>
    <xf numFmtId="43" fontId="7" fillId="0" borderId="0" applyFont="0" applyFill="0" applyBorder="0" applyAlignment="0" applyProtection="0"/>
    <xf numFmtId="0" fontId="3" fillId="0" borderId="0"/>
  </cellStyleXfs>
  <cellXfs count="918">
    <xf numFmtId="0" fontId="0" fillId="0" borderId="0" xfId="0"/>
    <xf numFmtId="0" fontId="9" fillId="0" borderId="0" xfId="0" applyFont="1" applyAlignment="1">
      <alignment vertical="center"/>
    </xf>
    <xf numFmtId="0" fontId="9" fillId="0" borderId="0" xfId="0" applyFont="1" applyAlignment="1">
      <alignment vertical="center" wrapText="1"/>
    </xf>
    <xf numFmtId="0" fontId="11" fillId="0" borderId="0" xfId="2" applyFont="1" applyAlignment="1">
      <alignment horizontal="center" vertical="center" wrapText="1"/>
    </xf>
    <xf numFmtId="0" fontId="10" fillId="0" borderId="0" xfId="2" applyAlignment="1">
      <alignment vertical="center" wrapText="1"/>
    </xf>
    <xf numFmtId="0" fontId="10" fillId="0" borderId="0" xfId="2" applyAlignment="1">
      <alignment horizontal="center" vertical="center" wrapText="1"/>
    </xf>
    <xf numFmtId="0" fontId="10" fillId="0" borderId="0" xfId="2" applyAlignment="1">
      <alignment vertical="center"/>
    </xf>
    <xf numFmtId="0" fontId="10" fillId="0" borderId="1" xfId="2" applyBorder="1" applyAlignment="1">
      <alignment vertical="center" wrapText="1"/>
    </xf>
    <xf numFmtId="0" fontId="10" fillId="0" borderId="2" xfId="2" applyBorder="1" applyAlignment="1">
      <alignment vertical="center" wrapText="1"/>
    </xf>
    <xf numFmtId="0" fontId="10" fillId="0" borderId="3" xfId="2" applyBorder="1" applyAlignment="1">
      <alignment vertical="center" wrapText="1"/>
    </xf>
    <xf numFmtId="0" fontId="10" fillId="0" borderId="4" xfId="2" applyBorder="1" applyAlignment="1">
      <alignment vertical="center" wrapText="1"/>
    </xf>
    <xf numFmtId="0" fontId="10" fillId="0" borderId="5" xfId="2" applyBorder="1" applyAlignment="1">
      <alignment vertical="center" wrapText="1"/>
    </xf>
    <xf numFmtId="0" fontId="10" fillId="0" borderId="6" xfId="2" applyBorder="1" applyAlignment="1">
      <alignment vertical="center" wrapText="1"/>
    </xf>
    <xf numFmtId="0" fontId="10" fillId="0" borderId="7" xfId="2" applyBorder="1" applyAlignment="1">
      <alignment vertical="center" wrapText="1"/>
    </xf>
    <xf numFmtId="0" fontId="10" fillId="0" borderId="8" xfId="2" applyBorder="1" applyAlignment="1">
      <alignment vertical="center" wrapText="1"/>
    </xf>
    <xf numFmtId="0" fontId="12" fillId="0" borderId="0" xfId="2" applyFont="1" applyAlignment="1">
      <alignment horizontal="left" vertical="center" wrapText="1"/>
    </xf>
    <xf numFmtId="0" fontId="13" fillId="0" borderId="0" xfId="2" applyFont="1"/>
    <xf numFmtId="0" fontId="14" fillId="0" borderId="0" xfId="2" quotePrefix="1" applyFont="1" applyAlignment="1">
      <alignment horizontal="left"/>
    </xf>
    <xf numFmtId="0" fontId="14" fillId="0" borderId="0" xfId="2" applyFont="1" applyAlignment="1">
      <alignment horizontal="left"/>
    </xf>
    <xf numFmtId="0" fontId="9" fillId="2" borderId="0" xfId="0" applyFont="1" applyFill="1" applyAlignment="1">
      <alignment vertical="center"/>
    </xf>
    <xf numFmtId="0" fontId="15" fillId="2" borderId="9" xfId="0" applyFont="1" applyFill="1" applyBorder="1" applyAlignment="1">
      <alignment vertical="center"/>
    </xf>
    <xf numFmtId="0" fontId="9" fillId="2" borderId="9" xfId="0" applyFont="1" applyFill="1" applyBorder="1" applyAlignment="1">
      <alignment vertical="center"/>
    </xf>
    <xf numFmtId="0" fontId="9" fillId="2" borderId="0" xfId="0" applyFont="1" applyFill="1" applyAlignment="1">
      <alignment vertical="center" wrapText="1"/>
    </xf>
    <xf numFmtId="0" fontId="16" fillId="2" borderId="0" xfId="0" applyFont="1" applyFill="1" applyAlignment="1">
      <alignment vertical="center"/>
    </xf>
    <xf numFmtId="0" fontId="16" fillId="2" borderId="0" xfId="0" applyFont="1" applyFill="1" applyAlignment="1">
      <alignment vertical="center" wrapText="1"/>
    </xf>
    <xf numFmtId="0" fontId="16" fillId="0" borderId="0" xfId="0" applyFont="1" applyAlignment="1">
      <alignment vertical="center"/>
    </xf>
    <xf numFmtId="0" fontId="15" fillId="2" borderId="0" xfId="0" applyFont="1" applyFill="1" applyAlignment="1">
      <alignment vertical="center"/>
    </xf>
    <xf numFmtId="0" fontId="8" fillId="0" borderId="0" xfId="0" applyFont="1"/>
    <xf numFmtId="0" fontId="11" fillId="0" borderId="0" xfId="0" applyFont="1" applyAlignment="1">
      <alignment horizontal="center" vertical="center" wrapText="1"/>
    </xf>
    <xf numFmtId="0" fontId="0" fillId="0" borderId="0" xfId="0" applyAlignment="1">
      <alignment vertical="center" wrapText="1"/>
    </xf>
    <xf numFmtId="0" fontId="9" fillId="2" borderId="9" xfId="0" applyFont="1" applyFill="1" applyBorder="1" applyAlignment="1">
      <alignment vertical="center" wrapText="1"/>
    </xf>
    <xf numFmtId="0" fontId="15" fillId="2" borderId="9" xfId="0" applyFont="1" applyFill="1" applyBorder="1" applyAlignment="1">
      <alignment horizontal="center" vertical="center"/>
    </xf>
    <xf numFmtId="9" fontId="15" fillId="2" borderId="9" xfId="4" applyFont="1" applyFill="1" applyBorder="1" applyAlignment="1">
      <alignment horizontal="center" vertical="center"/>
    </xf>
    <xf numFmtId="0" fontId="9" fillId="5" borderId="9" xfId="0" applyFont="1" applyFill="1" applyBorder="1" applyAlignment="1">
      <alignment horizontal="center" vertical="center"/>
    </xf>
    <xf numFmtId="0" fontId="9" fillId="2" borderId="9" xfId="0" applyFont="1" applyFill="1" applyBorder="1" applyAlignment="1">
      <alignment horizontal="left" vertical="center" wrapText="1"/>
    </xf>
    <xf numFmtId="9" fontId="9" fillId="2" borderId="9" xfId="0" applyNumberFormat="1" applyFont="1" applyFill="1" applyBorder="1" applyAlignment="1">
      <alignment horizontal="center" vertical="center" wrapText="1"/>
    </xf>
    <xf numFmtId="0" fontId="9" fillId="0" borderId="9" xfId="0" applyFont="1" applyBorder="1" applyAlignment="1">
      <alignment horizontal="left" vertical="center" wrapText="1"/>
    </xf>
    <xf numFmtId="9" fontId="9" fillId="2" borderId="9" xfId="4" applyFont="1" applyFill="1" applyBorder="1" applyAlignment="1">
      <alignment horizontal="left" vertical="center" wrapText="1"/>
    </xf>
    <xf numFmtId="0" fontId="9" fillId="6" borderId="9" xfId="0" applyFont="1" applyFill="1" applyBorder="1" applyAlignment="1">
      <alignment horizontal="center" vertical="center" wrapText="1"/>
    </xf>
    <xf numFmtId="0" fontId="22" fillId="2" borderId="0" xfId="0" applyFont="1" applyFill="1" applyAlignment="1">
      <alignment vertical="center"/>
    </xf>
    <xf numFmtId="0" fontId="22" fillId="0" borderId="0" xfId="0" applyFont="1" applyAlignment="1">
      <alignment vertical="center"/>
    </xf>
    <xf numFmtId="0" fontId="25" fillId="2" borderId="0" xfId="0" applyFont="1" applyFill="1" applyAlignment="1">
      <alignment vertical="center"/>
    </xf>
    <xf numFmtId="0" fontId="22" fillId="2" borderId="9" xfId="0" applyFont="1" applyFill="1" applyBorder="1" applyAlignment="1">
      <alignment horizontal="center" vertical="center"/>
    </xf>
    <xf numFmtId="0" fontId="22" fillId="2" borderId="0" xfId="0" applyFont="1" applyFill="1" applyAlignment="1">
      <alignment horizontal="left" vertical="center"/>
    </xf>
    <xf numFmtId="0" fontId="23" fillId="2" borderId="9" xfId="0" applyFont="1" applyFill="1" applyBorder="1" applyAlignment="1">
      <alignment horizontal="center" vertical="center"/>
    </xf>
    <xf numFmtId="0" fontId="22" fillId="2" borderId="9" xfId="0" applyFont="1" applyFill="1" applyBorder="1" applyAlignment="1">
      <alignment vertical="center"/>
    </xf>
    <xf numFmtId="0" fontId="22" fillId="2" borderId="12" xfId="0" applyFont="1" applyFill="1" applyBorder="1" applyAlignment="1">
      <alignment vertical="center"/>
    </xf>
    <xf numFmtId="0" fontId="23" fillId="2" borderId="0" xfId="0" applyFont="1" applyFill="1" applyAlignment="1">
      <alignment horizontal="left" vertical="center"/>
    </xf>
    <xf numFmtId="0" fontId="23" fillId="2" borderId="0" xfId="0" applyFont="1" applyFill="1" applyAlignment="1">
      <alignment vertical="center"/>
    </xf>
    <xf numFmtId="0" fontId="23" fillId="0" borderId="0" xfId="0" applyFont="1" applyAlignment="1">
      <alignment vertical="center"/>
    </xf>
    <xf numFmtId="164" fontId="23" fillId="2" borderId="0" xfId="1" applyFont="1" applyFill="1" applyBorder="1" applyAlignment="1">
      <alignment vertical="center"/>
    </xf>
    <xf numFmtId="0" fontId="26" fillId="2" borderId="0" xfId="0" applyFont="1" applyFill="1" applyAlignment="1">
      <alignment vertical="center"/>
    </xf>
    <xf numFmtId="0" fontId="26" fillId="0" borderId="0" xfId="0" applyFont="1" applyAlignment="1">
      <alignment vertical="center"/>
    </xf>
    <xf numFmtId="0" fontId="26" fillId="2" borderId="9" xfId="0" applyFont="1" applyFill="1" applyBorder="1" applyAlignment="1">
      <alignment vertical="center"/>
    </xf>
    <xf numFmtId="0" fontId="22" fillId="2" borderId="0" xfId="0" applyFont="1" applyFill="1" applyAlignment="1">
      <alignment vertical="center" wrapText="1"/>
    </xf>
    <xf numFmtId="0" fontId="22" fillId="0" borderId="0" xfId="0" applyFont="1" applyAlignment="1">
      <alignment vertical="center" wrapText="1"/>
    </xf>
    <xf numFmtId="0" fontId="22" fillId="2" borderId="0" xfId="0" applyFont="1" applyFill="1" applyAlignment="1">
      <alignment horizontal="center" vertical="center"/>
    </xf>
    <xf numFmtId="41" fontId="29" fillId="8" borderId="27" xfId="7" applyFont="1" applyFill="1" applyBorder="1" applyAlignment="1">
      <alignment horizontal="center" vertical="center"/>
    </xf>
    <xf numFmtId="41" fontId="29" fillId="8" borderId="27" xfId="7" applyFont="1" applyFill="1" applyBorder="1" applyAlignment="1">
      <alignment horizontal="center" vertical="center" wrapText="1"/>
    </xf>
    <xf numFmtId="0" fontId="23" fillId="2" borderId="0" xfId="0" applyFont="1" applyFill="1" applyAlignment="1">
      <alignment horizontal="right" vertical="center"/>
    </xf>
    <xf numFmtId="0" fontId="23" fillId="2" borderId="0" xfId="0" applyFont="1" applyFill="1" applyAlignment="1">
      <alignment horizontal="center" vertical="center"/>
    </xf>
    <xf numFmtId="0" fontId="23" fillId="2" borderId="0" xfId="0" applyFont="1" applyFill="1" applyAlignment="1">
      <alignment horizontal="left" vertical="center" wrapText="1"/>
    </xf>
    <xf numFmtId="41" fontId="29" fillId="9" borderId="27" xfId="7" applyFont="1" applyFill="1" applyBorder="1" applyAlignment="1">
      <alignment horizontal="center" vertical="center" wrapText="1"/>
    </xf>
    <xf numFmtId="0" fontId="22" fillId="0" borderId="0" xfId="0" applyFont="1" applyAlignment="1">
      <alignment horizontal="center" vertical="center"/>
    </xf>
    <xf numFmtId="168" fontId="22" fillId="0" borderId="0" xfId="0" applyNumberFormat="1" applyFont="1" applyAlignment="1">
      <alignment vertical="center"/>
    </xf>
    <xf numFmtId="168" fontId="29" fillId="8" borderId="27" xfId="6" applyNumberFormat="1" applyFont="1" applyFill="1" applyBorder="1" applyAlignment="1">
      <alignment horizontal="center" vertical="center"/>
    </xf>
    <xf numFmtId="0" fontId="28" fillId="2" borderId="9" xfId="0" applyFont="1" applyFill="1" applyBorder="1" applyAlignment="1">
      <alignment horizontal="center" vertical="center"/>
    </xf>
    <xf numFmtId="0" fontId="22" fillId="0" borderId="9" xfId="0" applyFont="1" applyBorder="1" applyAlignment="1">
      <alignment vertical="center"/>
    </xf>
    <xf numFmtId="168" fontId="23" fillId="2" borderId="9" xfId="6" applyNumberFormat="1" applyFont="1" applyFill="1" applyBorder="1" applyAlignment="1">
      <alignment horizontal="center" vertical="center"/>
    </xf>
    <xf numFmtId="168" fontId="22" fillId="2" borderId="9" xfId="6" applyNumberFormat="1" applyFont="1" applyFill="1" applyBorder="1" applyAlignment="1">
      <alignment vertical="center"/>
    </xf>
    <xf numFmtId="168" fontId="22" fillId="0" borderId="9" xfId="6" applyNumberFormat="1" applyFont="1" applyBorder="1" applyAlignment="1">
      <alignment vertical="center"/>
    </xf>
    <xf numFmtId="168" fontId="22" fillId="0" borderId="0" xfId="6" applyNumberFormat="1" applyFont="1" applyAlignment="1">
      <alignment vertical="center"/>
    </xf>
    <xf numFmtId="168" fontId="22" fillId="2" borderId="9" xfId="6" applyNumberFormat="1" applyFont="1" applyFill="1" applyBorder="1" applyAlignment="1">
      <alignment horizontal="center" vertical="center"/>
    </xf>
    <xf numFmtId="168" fontId="29" fillId="9" borderId="27" xfId="6" applyNumberFormat="1" applyFont="1" applyFill="1" applyBorder="1" applyAlignment="1">
      <alignment horizontal="center" vertical="center"/>
    </xf>
    <xf numFmtId="0" fontId="25" fillId="2" borderId="0" xfId="0" applyFont="1" applyFill="1" applyAlignment="1">
      <alignment horizontal="center" vertical="center"/>
    </xf>
    <xf numFmtId="0" fontId="24" fillId="2" borderId="0" xfId="0" applyFont="1" applyFill="1" applyAlignment="1">
      <alignment vertical="center"/>
    </xf>
    <xf numFmtId="0" fontId="25" fillId="2" borderId="10"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2" fillId="2" borderId="9" xfId="0" applyFont="1" applyFill="1" applyBorder="1" applyAlignment="1">
      <alignment horizontal="left" vertical="center" wrapText="1"/>
    </xf>
    <xf numFmtId="9" fontId="22" fillId="2" borderId="9" xfId="4" applyFont="1" applyFill="1" applyBorder="1" applyAlignment="1">
      <alignment vertical="center"/>
    </xf>
    <xf numFmtId="164" fontId="22" fillId="2" borderId="9" xfId="1" applyFont="1" applyFill="1" applyBorder="1" applyAlignment="1">
      <alignment horizontal="center" vertical="center"/>
    </xf>
    <xf numFmtId="0" fontId="22" fillId="0" borderId="9" xfId="0" applyFont="1" applyBorder="1" applyAlignment="1">
      <alignment vertical="center" wrapText="1"/>
    </xf>
    <xf numFmtId="0" fontId="22" fillId="2" borderId="9" xfId="0" applyFont="1" applyFill="1" applyBorder="1" applyAlignment="1">
      <alignment horizontal="center" vertical="center" wrapText="1"/>
    </xf>
    <xf numFmtId="0" fontId="27" fillId="2" borderId="0" xfId="0" applyFont="1" applyFill="1" applyAlignment="1">
      <alignment vertical="center" wrapText="1"/>
    </xf>
    <xf numFmtId="0" fontId="34" fillId="2" borderId="14" xfId="0" applyFont="1" applyFill="1" applyBorder="1" applyAlignment="1">
      <alignment horizontal="center" vertical="center" wrapText="1"/>
    </xf>
    <xf numFmtId="0" fontId="35" fillId="2" borderId="23" xfId="0" applyFont="1" applyFill="1" applyBorder="1" applyAlignment="1">
      <alignment horizontal="left" vertical="center" wrapText="1"/>
    </xf>
    <xf numFmtId="41" fontId="29" fillId="8" borderId="37" xfId="7" applyFont="1" applyFill="1" applyBorder="1" applyAlignment="1">
      <alignment horizontal="center" vertical="center"/>
    </xf>
    <xf numFmtId="9" fontId="22" fillId="2" borderId="10" xfId="4" applyFont="1" applyFill="1" applyBorder="1" applyAlignment="1">
      <alignment vertical="center"/>
    </xf>
    <xf numFmtId="41" fontId="29" fillId="8" borderId="9" xfId="7" applyFont="1" applyFill="1" applyBorder="1" applyAlignment="1">
      <alignment horizontal="center" vertical="center"/>
    </xf>
    <xf numFmtId="0" fontId="27" fillId="2" borderId="10" xfId="0" applyFont="1" applyFill="1" applyBorder="1" applyAlignment="1">
      <alignment horizontal="center" vertical="center" wrapText="1"/>
    </xf>
    <xf numFmtId="0" fontId="24" fillId="2" borderId="0" xfId="0" applyFont="1" applyFill="1" applyAlignment="1">
      <alignment horizontal="center" vertical="center"/>
    </xf>
    <xf numFmtId="168" fontId="29" fillId="8" borderId="13" xfId="6" applyNumberFormat="1" applyFont="1" applyFill="1" applyBorder="1" applyAlignment="1">
      <alignment horizontal="center" vertical="center"/>
    </xf>
    <xf numFmtId="168" fontId="29" fillId="9" borderId="13" xfId="6" applyNumberFormat="1" applyFont="1" applyFill="1" applyBorder="1" applyAlignment="1">
      <alignment horizontal="center" vertical="center"/>
    </xf>
    <xf numFmtId="0" fontId="35" fillId="2" borderId="0" xfId="0" applyFont="1" applyFill="1" applyAlignment="1">
      <alignment horizontal="center" vertical="center" wrapText="1"/>
    </xf>
    <xf numFmtId="0" fontId="26" fillId="2" borderId="0" xfId="0" applyFont="1" applyFill="1" applyAlignment="1">
      <alignment horizontal="center" vertical="center"/>
    </xf>
    <xf numFmtId="0" fontId="27" fillId="2" borderId="0" xfId="0" applyFont="1" applyFill="1" applyAlignment="1">
      <alignment horizontal="center" vertical="center" wrapText="1"/>
    </xf>
    <xf numFmtId="0" fontId="35" fillId="2" borderId="23" xfId="0" applyFont="1" applyFill="1" applyBorder="1" applyAlignment="1">
      <alignment horizontal="center" vertical="center" wrapText="1"/>
    </xf>
    <xf numFmtId="0" fontId="22" fillId="2" borderId="9" xfId="0" applyFont="1" applyFill="1" applyBorder="1" applyAlignment="1">
      <alignment horizontal="justify" vertical="center"/>
    </xf>
    <xf numFmtId="0" fontId="23" fillId="2" borderId="9" xfId="0" applyFont="1" applyFill="1" applyBorder="1" applyAlignment="1">
      <alignment horizontal="justify" vertical="center"/>
    </xf>
    <xf numFmtId="0" fontId="33" fillId="2" borderId="9" xfId="0" applyFont="1" applyFill="1" applyBorder="1" applyAlignment="1">
      <alignment vertical="center" wrapText="1"/>
    </xf>
    <xf numFmtId="0" fontId="22" fillId="2" borderId="9" xfId="0" applyFont="1" applyFill="1" applyBorder="1" applyAlignment="1">
      <alignment vertical="center" wrapText="1"/>
    </xf>
    <xf numFmtId="0" fontId="22" fillId="0" borderId="9" xfId="0" applyFont="1" applyBorder="1" applyAlignment="1">
      <alignment horizontal="center" vertical="center" wrapText="1"/>
    </xf>
    <xf numFmtId="168" fontId="22" fillId="2" borderId="0" xfId="6" applyNumberFormat="1" applyFont="1" applyFill="1" applyBorder="1" applyAlignment="1">
      <alignment horizontal="center" vertical="center"/>
    </xf>
    <xf numFmtId="168" fontId="23" fillId="2" borderId="10" xfId="6" applyNumberFormat="1" applyFont="1" applyFill="1" applyBorder="1" applyAlignment="1">
      <alignment horizontal="center" vertical="center"/>
    </xf>
    <xf numFmtId="168" fontId="29" fillId="9" borderId="17" xfId="6" applyNumberFormat="1" applyFont="1" applyFill="1" applyBorder="1" applyAlignment="1">
      <alignment horizontal="center" vertical="center"/>
    </xf>
    <xf numFmtId="41" fontId="29" fillId="8" borderId="37" xfId="7" applyFont="1" applyFill="1" applyBorder="1" applyAlignment="1">
      <alignment horizontal="center" vertical="center" wrapText="1"/>
    </xf>
    <xf numFmtId="41" fontId="29" fillId="9" borderId="9" xfId="7" applyFont="1" applyFill="1" applyBorder="1" applyAlignment="1">
      <alignment horizontal="center" vertical="center" wrapText="1"/>
    </xf>
    <xf numFmtId="164" fontId="29" fillId="9" borderId="9" xfId="1" applyFont="1" applyFill="1" applyBorder="1" applyAlignment="1">
      <alignment horizontal="center" vertical="center" wrapText="1"/>
    </xf>
    <xf numFmtId="168" fontId="35" fillId="10" borderId="9" xfId="6" applyNumberFormat="1" applyFont="1" applyFill="1" applyBorder="1" applyAlignment="1">
      <alignment horizontal="center" vertical="center"/>
    </xf>
    <xf numFmtId="168" fontId="35" fillId="10" borderId="9" xfId="6" applyNumberFormat="1" applyFont="1" applyFill="1" applyBorder="1" applyAlignment="1">
      <alignment horizontal="center" vertical="center" wrapText="1"/>
    </xf>
    <xf numFmtId="168" fontId="22" fillId="2" borderId="9" xfId="6" applyNumberFormat="1" applyFont="1" applyFill="1" applyBorder="1" applyAlignment="1">
      <alignment horizontal="center" vertical="center" wrapText="1"/>
    </xf>
    <xf numFmtId="168" fontId="29" fillId="9" borderId="9" xfId="6" applyNumberFormat="1" applyFont="1" applyFill="1" applyBorder="1" applyAlignment="1">
      <alignment horizontal="center" vertical="center" wrapText="1"/>
    </xf>
    <xf numFmtId="168" fontId="35" fillId="10" borderId="11" xfId="6" applyNumberFormat="1" applyFont="1" applyFill="1" applyBorder="1" applyAlignment="1">
      <alignment horizontal="center" vertical="center"/>
    </xf>
    <xf numFmtId="168" fontId="22" fillId="2" borderId="11" xfId="6" applyNumberFormat="1" applyFont="1" applyFill="1" applyBorder="1" applyAlignment="1">
      <alignment horizontal="center" vertical="center"/>
    </xf>
    <xf numFmtId="168" fontId="29" fillId="9" borderId="44" xfId="6" applyNumberFormat="1" applyFont="1" applyFill="1" applyBorder="1" applyAlignment="1">
      <alignment horizontal="center" vertical="center"/>
    </xf>
    <xf numFmtId="168" fontId="35" fillId="10" borderId="44" xfId="6" applyNumberFormat="1" applyFont="1" applyFill="1" applyBorder="1" applyAlignment="1">
      <alignment horizontal="center" vertical="center"/>
    </xf>
    <xf numFmtId="168" fontId="22" fillId="2" borderId="44" xfId="6" applyNumberFormat="1" applyFont="1" applyFill="1" applyBorder="1" applyAlignment="1">
      <alignment horizontal="center" vertical="center"/>
    </xf>
    <xf numFmtId="168" fontId="22" fillId="7" borderId="44" xfId="6" applyNumberFormat="1" applyFont="1" applyFill="1" applyBorder="1" applyAlignment="1">
      <alignment horizontal="center" vertical="center"/>
    </xf>
    <xf numFmtId="168" fontId="22" fillId="7" borderId="11" xfId="6" applyNumberFormat="1" applyFont="1" applyFill="1" applyBorder="1" applyAlignment="1">
      <alignment horizontal="center" vertical="center"/>
    </xf>
    <xf numFmtId="168" fontId="22" fillId="7" borderId="9" xfId="6" applyNumberFormat="1" applyFont="1" applyFill="1" applyBorder="1" applyAlignment="1">
      <alignment horizontal="center" vertical="center"/>
    </xf>
    <xf numFmtId="168" fontId="22" fillId="7" borderId="9" xfId="6" applyNumberFormat="1" applyFont="1" applyFill="1" applyBorder="1" applyAlignment="1">
      <alignment horizontal="center" vertical="center" wrapText="1"/>
    </xf>
    <xf numFmtId="0" fontId="22" fillId="2" borderId="11" xfId="0" applyFont="1" applyFill="1" applyBorder="1" applyAlignment="1">
      <alignment horizontal="justify" vertical="center"/>
    </xf>
    <xf numFmtId="0" fontId="35" fillId="10" borderId="11" xfId="0" applyFont="1" applyFill="1" applyBorder="1" applyAlignment="1">
      <alignment horizontal="justify" vertical="center"/>
    </xf>
    <xf numFmtId="41" fontId="29" fillId="8" borderId="9" xfId="7" applyFont="1" applyFill="1" applyBorder="1" applyAlignment="1">
      <alignment vertical="center"/>
    </xf>
    <xf numFmtId="0" fontId="22" fillId="7" borderId="11" xfId="0" applyFont="1" applyFill="1" applyBorder="1" applyAlignment="1">
      <alignment horizontal="justify" vertical="center"/>
    </xf>
    <xf numFmtId="0" fontId="29" fillId="9" borderId="9" xfId="6" applyNumberFormat="1" applyFont="1" applyFill="1" applyBorder="1" applyAlignment="1">
      <alignment horizontal="center" vertical="center"/>
    </xf>
    <xf numFmtId="0" fontId="35" fillId="10" borderId="9" xfId="6" applyNumberFormat="1" applyFont="1" applyFill="1" applyBorder="1" applyAlignment="1">
      <alignment horizontal="center" vertical="center"/>
    </xf>
    <xf numFmtId="0" fontId="22" fillId="2" borderId="9" xfId="6" applyNumberFormat="1" applyFont="1" applyFill="1" applyBorder="1" applyAlignment="1">
      <alignment horizontal="center" vertical="center"/>
    </xf>
    <xf numFmtId="0" fontId="22" fillId="7" borderId="9" xfId="6" applyNumberFormat="1" applyFont="1" applyFill="1" applyBorder="1" applyAlignment="1">
      <alignment horizontal="center" vertical="center"/>
    </xf>
    <xf numFmtId="168" fontId="22" fillId="2" borderId="0" xfId="6" applyNumberFormat="1" applyFont="1" applyFill="1" applyAlignment="1">
      <alignment vertical="center"/>
    </xf>
    <xf numFmtId="168" fontId="22" fillId="2" borderId="0" xfId="0" applyNumberFormat="1" applyFont="1" applyFill="1" applyAlignment="1">
      <alignment vertical="center"/>
    </xf>
    <xf numFmtId="168" fontId="29" fillId="8" borderId="11" xfId="6" applyNumberFormat="1" applyFont="1" applyFill="1" applyBorder="1" applyAlignment="1">
      <alignment horizontal="left" vertical="center" wrapText="1"/>
    </xf>
    <xf numFmtId="168" fontId="23" fillId="2" borderId="13" xfId="6" applyNumberFormat="1" applyFont="1" applyFill="1" applyBorder="1" applyAlignment="1">
      <alignment horizontal="center" vertical="center"/>
    </xf>
    <xf numFmtId="41" fontId="29" fillId="11" borderId="9" xfId="7" applyFont="1" applyFill="1" applyBorder="1" applyAlignment="1">
      <alignment horizontal="center" vertical="center"/>
    </xf>
    <xf numFmtId="41" fontId="29" fillId="11" borderId="45" xfId="7" applyFont="1" applyFill="1" applyBorder="1" applyAlignment="1">
      <alignment horizontal="center" vertical="center"/>
    </xf>
    <xf numFmtId="168" fontId="29" fillId="11" borderId="43" xfId="7" applyNumberFormat="1" applyFont="1" applyFill="1" applyBorder="1" applyAlignment="1">
      <alignment horizontal="center" vertical="center"/>
    </xf>
    <xf numFmtId="168" fontId="29" fillId="11" borderId="40" xfId="6" applyNumberFormat="1" applyFont="1" applyFill="1" applyBorder="1" applyAlignment="1">
      <alignment horizontal="center" vertical="center"/>
    </xf>
    <xf numFmtId="168" fontId="29" fillId="11" borderId="27" xfId="6" applyNumberFormat="1" applyFont="1" applyFill="1" applyBorder="1" applyAlignment="1">
      <alignment horizontal="center" vertical="center"/>
    </xf>
    <xf numFmtId="168" fontId="29" fillId="8" borderId="11" xfId="6" applyNumberFormat="1" applyFont="1" applyFill="1" applyBorder="1" applyAlignment="1">
      <alignment horizontal="center" vertical="center" wrapText="1"/>
    </xf>
    <xf numFmtId="168" fontId="29" fillId="8" borderId="14" xfId="6" applyNumberFormat="1" applyFont="1" applyFill="1" applyBorder="1" applyAlignment="1">
      <alignment horizontal="center" vertical="center" wrapText="1"/>
    </xf>
    <xf numFmtId="0" fontId="22" fillId="0" borderId="28" xfId="0" applyFont="1" applyBorder="1" applyAlignment="1">
      <alignment horizontal="center" vertical="center"/>
    </xf>
    <xf numFmtId="0" fontId="22" fillId="0" borderId="28" xfId="0" applyFont="1" applyBorder="1" applyAlignment="1">
      <alignment horizontal="center" vertical="center" wrapText="1"/>
    </xf>
    <xf numFmtId="0" fontId="22" fillId="2" borderId="0" xfId="0" applyFont="1" applyFill="1" applyAlignment="1">
      <alignment horizontal="left" vertical="center" wrapText="1"/>
    </xf>
    <xf numFmtId="168" fontId="26" fillId="2" borderId="0" xfId="0" applyNumberFormat="1" applyFont="1" applyFill="1" applyAlignment="1">
      <alignment vertical="center"/>
    </xf>
    <xf numFmtId="168" fontId="26" fillId="2" borderId="0" xfId="6" applyNumberFormat="1" applyFont="1" applyFill="1" applyAlignment="1">
      <alignment vertical="center"/>
    </xf>
    <xf numFmtId="168" fontId="26" fillId="2" borderId="9" xfId="0" applyNumberFormat="1" applyFont="1" applyFill="1" applyBorder="1" applyAlignment="1">
      <alignment vertical="center"/>
    </xf>
    <xf numFmtId="168" fontId="26" fillId="2" borderId="9" xfId="6" applyNumberFormat="1" applyFont="1" applyFill="1" applyBorder="1" applyAlignment="1">
      <alignment vertical="center"/>
    </xf>
    <xf numFmtId="164" fontId="22" fillId="2" borderId="26" xfId="1" applyFont="1" applyFill="1" applyBorder="1" applyAlignment="1">
      <alignment horizontal="center" vertical="center"/>
    </xf>
    <xf numFmtId="164" fontId="22" fillId="2" borderId="24" xfId="1" applyFont="1" applyFill="1" applyBorder="1" applyAlignment="1">
      <alignment horizontal="center" vertical="center"/>
    </xf>
    <xf numFmtId="49" fontId="22" fillId="2" borderId="25" xfId="3" applyNumberFormat="1" applyFont="1" applyFill="1" applyBorder="1" applyAlignment="1">
      <alignment horizontal="center" vertical="center" wrapText="1"/>
    </xf>
    <xf numFmtId="168" fontId="27" fillId="2" borderId="0" xfId="6" applyNumberFormat="1" applyFont="1" applyFill="1" applyAlignment="1">
      <alignment vertical="center" wrapText="1"/>
    </xf>
    <xf numFmtId="168" fontId="22" fillId="2" borderId="0" xfId="6" applyNumberFormat="1" applyFont="1" applyFill="1" applyAlignment="1">
      <alignment vertical="center" wrapText="1"/>
    </xf>
    <xf numFmtId="168" fontId="28" fillId="2" borderId="0" xfId="6" applyNumberFormat="1" applyFont="1" applyFill="1" applyAlignment="1">
      <alignment vertical="center"/>
    </xf>
    <xf numFmtId="168" fontId="22" fillId="2" borderId="11" xfId="6" applyNumberFormat="1" applyFont="1" applyFill="1" applyBorder="1" applyAlignment="1">
      <alignment horizontal="center" vertical="center" wrapText="1"/>
    </xf>
    <xf numFmtId="0" fontId="22" fillId="0" borderId="0" xfId="2" applyFont="1" applyAlignment="1">
      <alignment vertical="center"/>
    </xf>
    <xf numFmtId="0" fontId="22" fillId="2" borderId="0" xfId="2" applyFont="1" applyFill="1" applyAlignment="1">
      <alignment vertical="center"/>
    </xf>
    <xf numFmtId="165" fontId="22" fillId="2" borderId="9" xfId="2" applyNumberFormat="1" applyFont="1" applyFill="1" applyBorder="1" applyAlignment="1">
      <alignment horizontal="center" vertical="center"/>
    </xf>
    <xf numFmtId="9" fontId="22" fillId="2" borderId="9" xfId="2" applyNumberFormat="1" applyFont="1" applyFill="1" applyBorder="1" applyAlignment="1">
      <alignment horizontal="center" vertical="center"/>
    </xf>
    <xf numFmtId="168" fontId="29" fillId="8" borderId="9" xfId="6" applyNumberFormat="1" applyFont="1" applyFill="1" applyBorder="1" applyAlignment="1">
      <alignment horizontal="center" vertical="center" wrapText="1"/>
    </xf>
    <xf numFmtId="0" fontId="22" fillId="2" borderId="9" xfId="2" applyFont="1" applyFill="1" applyBorder="1" applyAlignment="1">
      <alignment vertical="center"/>
    </xf>
    <xf numFmtId="0" fontId="22" fillId="2" borderId="9" xfId="2" applyFont="1" applyFill="1" applyBorder="1" applyAlignment="1">
      <alignment horizontal="left" vertical="center"/>
    </xf>
    <xf numFmtId="0" fontId="26" fillId="2" borderId="9" xfId="0" applyFont="1" applyFill="1" applyBorder="1" applyAlignment="1">
      <alignment horizontal="center" vertical="center"/>
    </xf>
    <xf numFmtId="0" fontId="23" fillId="2" borderId="0" xfId="0" applyFont="1" applyFill="1" applyAlignment="1">
      <alignment horizontal="center" vertical="center" wrapText="1"/>
    </xf>
    <xf numFmtId="0" fontId="23" fillId="2" borderId="9" xfId="0" applyFont="1" applyFill="1" applyBorder="1" applyAlignment="1">
      <alignment horizontal="center" vertical="center" wrapText="1"/>
    </xf>
    <xf numFmtId="168" fontId="29" fillId="8" borderId="9" xfId="6" applyNumberFormat="1" applyFont="1" applyFill="1" applyBorder="1" applyAlignment="1">
      <alignment horizontal="left" vertical="center" wrapText="1"/>
    </xf>
    <xf numFmtId="0" fontId="22" fillId="0" borderId="9" xfId="2" applyFont="1" applyBorder="1" applyAlignment="1">
      <alignment vertical="center"/>
    </xf>
    <xf numFmtId="168" fontId="29" fillId="12" borderId="9" xfId="6" applyNumberFormat="1" applyFont="1" applyFill="1" applyBorder="1" applyAlignment="1">
      <alignment horizontal="center" vertical="center" wrapText="1"/>
    </xf>
    <xf numFmtId="168" fontId="24" fillId="2" borderId="0" xfId="6" applyNumberFormat="1" applyFont="1" applyFill="1" applyBorder="1" applyAlignment="1">
      <alignment horizontal="center" vertical="center"/>
    </xf>
    <xf numFmtId="168" fontId="29" fillId="8" borderId="41" xfId="6" applyNumberFormat="1" applyFont="1" applyFill="1" applyBorder="1" applyAlignment="1">
      <alignment horizontal="center" vertical="center" wrapText="1"/>
    </xf>
    <xf numFmtId="168" fontId="29" fillId="9" borderId="41" xfId="6" applyNumberFormat="1" applyFont="1" applyFill="1" applyBorder="1" applyAlignment="1">
      <alignment horizontal="center" vertical="center" wrapText="1"/>
    </xf>
    <xf numFmtId="0" fontId="22" fillId="2" borderId="12" xfId="0" applyFont="1" applyFill="1" applyBorder="1" applyAlignment="1">
      <alignment horizontal="center" vertical="center"/>
    </xf>
    <xf numFmtId="0" fontId="22" fillId="2" borderId="13" xfId="0" applyFont="1" applyFill="1" applyBorder="1" applyAlignment="1">
      <alignment vertical="center"/>
    </xf>
    <xf numFmtId="0" fontId="22" fillId="2" borderId="13" xfId="0" applyFont="1" applyFill="1" applyBorder="1" applyAlignment="1">
      <alignment horizontal="center" vertical="center"/>
    </xf>
    <xf numFmtId="0" fontId="23" fillId="0" borderId="0" xfId="0" applyFont="1" applyAlignment="1">
      <alignment horizontal="center" vertical="center" wrapText="1"/>
    </xf>
    <xf numFmtId="0" fontId="26" fillId="2" borderId="0" xfId="0" applyFont="1" applyFill="1" applyAlignment="1">
      <alignment vertical="center" wrapText="1"/>
    </xf>
    <xf numFmtId="0" fontId="34" fillId="2" borderId="0" xfId="0" applyFont="1" applyFill="1" applyAlignment="1">
      <alignment vertical="center"/>
    </xf>
    <xf numFmtId="0" fontId="36" fillId="2" borderId="9" xfId="0" applyFont="1" applyFill="1" applyBorder="1" applyAlignment="1">
      <alignment horizontal="center" vertical="center"/>
    </xf>
    <xf numFmtId="41" fontId="22" fillId="2" borderId="9" xfId="3" applyFont="1" applyFill="1" applyBorder="1" applyAlignment="1">
      <alignment horizontal="center" vertical="center"/>
    </xf>
    <xf numFmtId="41" fontId="29" fillId="9" borderId="27" xfId="7" applyFont="1" applyFill="1" applyBorder="1" applyAlignment="1">
      <alignment horizontal="center" vertical="center"/>
    </xf>
    <xf numFmtId="41" fontId="29" fillId="8" borderId="21" xfId="7" applyFont="1" applyFill="1" applyBorder="1" applyAlignment="1">
      <alignment horizontal="center" vertical="center" wrapText="1"/>
    </xf>
    <xf numFmtId="0" fontId="37" fillId="2" borderId="0" xfId="0" applyFont="1" applyFill="1" applyAlignment="1">
      <alignment vertical="center"/>
    </xf>
    <xf numFmtId="44" fontId="22" fillId="2" borderId="9" xfId="6" applyFont="1" applyFill="1" applyBorder="1" applyAlignment="1">
      <alignment horizontal="center" vertical="center"/>
    </xf>
    <xf numFmtId="0" fontId="22" fillId="5" borderId="9" xfId="0" applyFont="1" applyFill="1" applyBorder="1" applyAlignment="1">
      <alignment horizontal="center" vertical="center"/>
    </xf>
    <xf numFmtId="0" fontId="22" fillId="6" borderId="9" xfId="0" applyFont="1" applyFill="1" applyBorder="1" applyAlignment="1">
      <alignment horizontal="center" vertical="center"/>
    </xf>
    <xf numFmtId="0" fontId="22" fillId="2" borderId="0" xfId="0" applyFont="1" applyFill="1" applyAlignment="1">
      <alignment horizontal="center" vertical="center" wrapText="1"/>
    </xf>
    <xf numFmtId="14" fontId="22" fillId="2" borderId="12" xfId="6" applyNumberFormat="1" applyFont="1" applyFill="1" applyBorder="1" applyAlignment="1">
      <alignment horizontal="center" vertical="center"/>
    </xf>
    <xf numFmtId="41" fontId="29" fillId="9" borderId="41" xfId="7" applyFont="1" applyFill="1" applyBorder="1" applyAlignment="1">
      <alignment horizontal="center" vertical="center" wrapText="1"/>
    </xf>
    <xf numFmtId="0" fontId="9" fillId="2" borderId="9" xfId="0" applyFont="1" applyFill="1" applyBorder="1" applyAlignment="1">
      <alignment horizontal="center" vertical="center" wrapText="1"/>
    </xf>
    <xf numFmtId="0" fontId="20" fillId="2" borderId="9" xfId="0" applyFont="1" applyFill="1" applyBorder="1" applyAlignment="1">
      <alignment vertical="center"/>
    </xf>
    <xf numFmtId="167" fontId="9" fillId="2" borderId="9" xfId="0" applyNumberFormat="1" applyFont="1" applyFill="1" applyBorder="1" applyAlignment="1">
      <alignment vertical="center"/>
    </xf>
    <xf numFmtId="0" fontId="9" fillId="2" borderId="9" xfId="0" applyFont="1" applyFill="1" applyBorder="1" applyAlignment="1">
      <alignment horizontal="justify" vertical="center" wrapText="1"/>
    </xf>
    <xf numFmtId="0" fontId="6" fillId="0" borderId="0" xfId="2" applyFont="1" applyAlignment="1">
      <alignment horizontal="center" vertical="center" wrapText="1"/>
    </xf>
    <xf numFmtId="44" fontId="22" fillId="2" borderId="12" xfId="6" applyFont="1" applyFill="1" applyBorder="1" applyAlignment="1">
      <alignment vertical="center"/>
    </xf>
    <xf numFmtId="0" fontId="6" fillId="0" borderId="0" xfId="2" applyFont="1" applyAlignment="1">
      <alignment vertical="center" wrapText="1"/>
    </xf>
    <xf numFmtId="0" fontId="0" fillId="0" borderId="0" xfId="0" applyAlignment="1">
      <alignment horizontal="center" vertical="center" wrapText="1"/>
    </xf>
    <xf numFmtId="0" fontId="8" fillId="0" borderId="0" xfId="0" applyFont="1" applyAlignment="1">
      <alignment horizontal="center"/>
    </xf>
    <xf numFmtId="0" fontId="0" fillId="0" borderId="0" xfId="0" applyAlignment="1">
      <alignment horizontal="center" vertical="center"/>
    </xf>
    <xf numFmtId="0" fontId="29" fillId="9" borderId="28" xfId="0" applyFont="1" applyFill="1" applyBorder="1" applyAlignment="1">
      <alignment horizontal="center" vertical="center" wrapText="1"/>
    </xf>
    <xf numFmtId="0" fontId="29" fillId="9" borderId="51" xfId="0" applyFont="1" applyFill="1" applyBorder="1" applyAlignment="1">
      <alignment horizontal="center" vertical="center" wrapText="1"/>
    </xf>
    <xf numFmtId="168" fontId="29" fillId="10" borderId="9" xfId="6" applyNumberFormat="1" applyFont="1" applyFill="1" applyBorder="1" applyAlignment="1">
      <alignment horizontal="center" vertical="center"/>
    </xf>
    <xf numFmtId="9" fontId="29" fillId="10" borderId="9" xfId="4" applyFont="1" applyFill="1" applyBorder="1" applyAlignment="1">
      <alignment horizontal="center" vertical="center"/>
    </xf>
    <xf numFmtId="14" fontId="22" fillId="2" borderId="9" xfId="3" applyNumberFormat="1" applyFont="1" applyFill="1" applyBorder="1" applyAlignment="1">
      <alignment horizontal="center" vertical="center"/>
    </xf>
    <xf numFmtId="0" fontId="22" fillId="2" borderId="0" xfId="0" applyFont="1" applyFill="1" applyAlignment="1">
      <alignment horizontal="justify" vertical="center"/>
    </xf>
    <xf numFmtId="0" fontId="22" fillId="0" borderId="0" xfId="0" applyFont="1" applyAlignment="1">
      <alignment horizontal="justify" vertical="center"/>
    </xf>
    <xf numFmtId="0" fontId="29" fillId="8" borderId="28" xfId="0" applyFont="1" applyFill="1" applyBorder="1" applyAlignment="1">
      <alignment horizontal="justify" vertical="center" wrapText="1"/>
    </xf>
    <xf numFmtId="0" fontId="25" fillId="2" borderId="0" xfId="0" applyFont="1" applyFill="1" applyAlignment="1">
      <alignment horizontal="justify" vertical="center"/>
    </xf>
    <xf numFmtId="0" fontId="36" fillId="2" borderId="9" xfId="0" applyFont="1" applyFill="1" applyBorder="1" applyAlignment="1">
      <alignment horizontal="justify" vertical="center"/>
    </xf>
    <xf numFmtId="0" fontId="26" fillId="2" borderId="0" xfId="0" applyFont="1" applyFill="1" applyAlignment="1">
      <alignment horizontal="justify" vertical="center"/>
    </xf>
    <xf numFmtId="0" fontId="34" fillId="2" borderId="0" xfId="0" applyFont="1" applyFill="1" applyAlignment="1">
      <alignment horizontal="justify" vertical="center"/>
    </xf>
    <xf numFmtId="0" fontId="36" fillId="2" borderId="0" xfId="0" applyFont="1" applyFill="1" applyAlignment="1">
      <alignment horizontal="justify" vertical="center"/>
    </xf>
    <xf numFmtId="0" fontId="26" fillId="2" borderId="0" xfId="0" applyFont="1" applyFill="1" applyAlignment="1">
      <alignment horizontal="justify" vertical="center" wrapText="1"/>
    </xf>
    <xf numFmtId="0" fontId="26" fillId="0" borderId="0" xfId="0" applyFont="1" applyAlignment="1">
      <alignment horizontal="justify" vertical="center"/>
    </xf>
    <xf numFmtId="0" fontId="26" fillId="0" borderId="9" xfId="0" applyFont="1" applyBorder="1" applyAlignment="1">
      <alignment horizontal="justify" vertical="center" wrapText="1"/>
    </xf>
    <xf numFmtId="0" fontId="36" fillId="2" borderId="9" xfId="0" applyFont="1" applyFill="1" applyBorder="1" applyAlignment="1">
      <alignment horizontal="justify" vertical="center" wrapText="1"/>
    </xf>
    <xf numFmtId="0" fontId="36" fillId="2" borderId="0" xfId="0" applyFont="1" applyFill="1" applyAlignment="1">
      <alignment horizontal="justify" vertical="center" wrapText="1"/>
    </xf>
    <xf numFmtId="9" fontId="36" fillId="2" borderId="0" xfId="4" applyFont="1" applyFill="1" applyBorder="1" applyAlignment="1">
      <alignment horizontal="justify" vertical="center"/>
    </xf>
    <xf numFmtId="0" fontId="22" fillId="2" borderId="0" xfId="0" applyFont="1" applyFill="1" applyAlignment="1">
      <alignment horizontal="justify" vertical="center" wrapText="1"/>
    </xf>
    <xf numFmtId="0" fontId="22" fillId="0" borderId="0" xfId="0" applyFont="1" applyAlignment="1">
      <alignment horizontal="justify" vertical="center" wrapText="1"/>
    </xf>
    <xf numFmtId="0" fontId="22" fillId="2" borderId="9" xfId="3" applyNumberFormat="1" applyFont="1" applyFill="1" applyBorder="1" applyAlignment="1">
      <alignment horizontal="center" vertical="center"/>
    </xf>
    <xf numFmtId="0" fontId="29" fillId="8" borderId="9" xfId="0" applyFont="1" applyFill="1" applyBorder="1" applyAlignment="1">
      <alignment horizontal="justify" vertical="center" wrapText="1"/>
    </xf>
    <xf numFmtId="0" fontId="22" fillId="0" borderId="9" xfId="0" applyFont="1" applyBorder="1" applyAlignment="1">
      <alignment horizontal="center" vertical="center"/>
    </xf>
    <xf numFmtId="9" fontId="27" fillId="2" borderId="11" xfId="4" applyFont="1" applyFill="1" applyBorder="1" applyAlignment="1">
      <alignment horizontal="center" vertical="center"/>
    </xf>
    <xf numFmtId="9" fontId="27" fillId="2" borderId="9" xfId="4" applyFont="1" applyFill="1" applyBorder="1" applyAlignment="1">
      <alignment horizontal="center" vertical="center"/>
    </xf>
    <xf numFmtId="0" fontId="22" fillId="0" borderId="9" xfId="0" applyFont="1" applyBorder="1" applyAlignment="1">
      <alignment horizontal="justify" vertical="center" wrapText="1"/>
    </xf>
    <xf numFmtId="0" fontId="15" fillId="2" borderId="9" xfId="0" applyFont="1" applyFill="1" applyBorder="1" applyAlignment="1">
      <alignment horizontal="left" vertical="center"/>
    </xf>
    <xf numFmtId="41" fontId="22" fillId="2" borderId="0" xfId="3" applyFont="1" applyFill="1" applyBorder="1" applyAlignment="1">
      <alignment vertical="center"/>
    </xf>
    <xf numFmtId="44" fontId="22" fillId="2" borderId="0" xfId="6" applyFont="1" applyFill="1" applyBorder="1" applyAlignment="1">
      <alignment vertical="center"/>
    </xf>
    <xf numFmtId="9" fontId="22" fillId="2" borderId="0" xfId="4" applyFont="1" applyFill="1" applyBorder="1" applyAlignment="1">
      <alignment vertical="center"/>
    </xf>
    <xf numFmtId="168" fontId="29" fillId="8" borderId="41" xfId="6" applyNumberFormat="1" applyFont="1" applyFill="1" applyBorder="1" applyAlignment="1">
      <alignment horizontal="right" vertical="center" wrapText="1"/>
    </xf>
    <xf numFmtId="1" fontId="29" fillId="8" borderId="41" xfId="8" applyNumberFormat="1" applyFont="1" applyFill="1" applyBorder="1" applyAlignment="1">
      <alignment horizontal="center" vertical="center" wrapText="1"/>
    </xf>
    <xf numFmtId="1" fontId="29" fillId="8" borderId="41" xfId="6" applyNumberFormat="1" applyFont="1" applyFill="1" applyBorder="1" applyAlignment="1">
      <alignment horizontal="center" vertical="center" wrapText="1"/>
    </xf>
    <xf numFmtId="1" fontId="22" fillId="2" borderId="12" xfId="3" applyNumberFormat="1" applyFont="1" applyFill="1" applyBorder="1" applyAlignment="1">
      <alignment vertical="center"/>
    </xf>
    <xf numFmtId="0" fontId="21" fillId="2" borderId="0" xfId="0" applyFont="1" applyFill="1" applyAlignment="1">
      <alignment horizontal="center" vertical="center" wrapText="1"/>
    </xf>
    <xf numFmtId="0" fontId="24" fillId="2" borderId="0" xfId="0" applyFont="1" applyFill="1" applyAlignment="1">
      <alignment horizontal="justify" vertical="center"/>
    </xf>
    <xf numFmtId="0" fontId="22" fillId="2" borderId="9" xfId="0" applyFont="1" applyFill="1" applyBorder="1" applyAlignment="1">
      <alignment horizontal="justify" vertical="center" wrapText="1"/>
    </xf>
    <xf numFmtId="49" fontId="22" fillId="2" borderId="53" xfId="3" applyNumberFormat="1" applyFont="1" applyFill="1" applyBorder="1" applyAlignment="1">
      <alignment horizontal="center" vertical="center" wrapText="1"/>
    </xf>
    <xf numFmtId="0" fontId="29" fillId="8" borderId="11" xfId="0" applyFont="1" applyFill="1" applyBorder="1" applyAlignment="1">
      <alignment vertical="center"/>
    </xf>
    <xf numFmtId="0" fontId="22" fillId="13" borderId="11" xfId="0" applyFont="1" applyFill="1" applyBorder="1" applyAlignment="1">
      <alignment horizontal="justify" vertical="center"/>
    </xf>
    <xf numFmtId="168" fontId="22" fillId="13" borderId="44" xfId="6" applyNumberFormat="1" applyFont="1" applyFill="1" applyBorder="1" applyAlignment="1">
      <alignment horizontal="center" vertical="center"/>
    </xf>
    <xf numFmtId="168" fontId="33" fillId="2" borderId="14" xfId="6" applyNumberFormat="1" applyFont="1" applyFill="1" applyBorder="1" applyAlignment="1">
      <alignment horizontal="center" vertical="center"/>
    </xf>
    <xf numFmtId="0" fontId="13" fillId="2" borderId="9" xfId="9" applyFont="1" applyFill="1" applyBorder="1" applyAlignment="1">
      <alignment horizontal="left" vertical="center" wrapText="1"/>
    </xf>
    <xf numFmtId="0" fontId="42" fillId="2" borderId="9" xfId="9" applyFont="1" applyFill="1" applyBorder="1" applyAlignment="1">
      <alignment vertical="center" wrapText="1"/>
    </xf>
    <xf numFmtId="165" fontId="42" fillId="2" borderId="9" xfId="9" applyNumberFormat="1" applyFont="1" applyFill="1" applyBorder="1" applyAlignment="1">
      <alignment horizontal="center" vertical="center"/>
    </xf>
    <xf numFmtId="165" fontId="42" fillId="2" borderId="13" xfId="9" applyNumberFormat="1" applyFont="1" applyFill="1" applyBorder="1" applyAlignment="1">
      <alignment horizontal="center" vertical="center"/>
    </xf>
    <xf numFmtId="10" fontId="22" fillId="2" borderId="9" xfId="0" applyNumberFormat="1" applyFont="1" applyFill="1" applyBorder="1" applyAlignment="1">
      <alignment horizontal="center" vertical="center" wrapText="1"/>
    </xf>
    <xf numFmtId="9" fontId="22" fillId="2" borderId="9" xfId="0" applyNumberFormat="1" applyFont="1" applyFill="1" applyBorder="1" applyAlignment="1">
      <alignment horizontal="center" vertical="center" wrapText="1"/>
    </xf>
    <xf numFmtId="164" fontId="43" fillId="0" borderId="9" xfId="1" applyFont="1" applyFill="1" applyBorder="1" applyAlignment="1">
      <alignment horizontal="center" vertical="center"/>
    </xf>
    <xf numFmtId="168" fontId="22" fillId="0" borderId="44" xfId="6" applyNumberFormat="1" applyFont="1" applyFill="1" applyBorder="1" applyAlignment="1">
      <alignment horizontal="center" vertical="center"/>
    </xf>
    <xf numFmtId="0" fontId="45" fillId="0" borderId="9" xfId="0" applyFont="1" applyBorder="1" applyAlignment="1">
      <alignment horizontal="left" vertical="center" wrapText="1"/>
    </xf>
    <xf numFmtId="0" fontId="44" fillId="0" borderId="9" xfId="0" applyFont="1" applyBorder="1" applyAlignment="1">
      <alignment horizontal="center" vertical="center" wrapText="1"/>
    </xf>
    <xf numFmtId="0" fontId="44" fillId="2" borderId="9" xfId="0" applyFont="1" applyFill="1" applyBorder="1" applyAlignment="1">
      <alignment horizontal="center" vertical="center"/>
    </xf>
    <xf numFmtId="3" fontId="44" fillId="0" borderId="9" xfId="0" applyNumberFormat="1" applyFont="1" applyBorder="1" applyAlignment="1">
      <alignment horizontal="center" vertical="center"/>
    </xf>
    <xf numFmtId="0" fontId="44" fillId="0" borderId="9" xfId="0" applyFont="1" applyBorder="1" applyAlignment="1">
      <alignment horizontal="center" vertical="center"/>
    </xf>
    <xf numFmtId="0" fontId="44" fillId="2" borderId="9" xfId="0" applyFont="1" applyFill="1" applyBorder="1" applyAlignment="1">
      <alignment vertical="center" wrapText="1"/>
    </xf>
    <xf numFmtId="165" fontId="22" fillId="0" borderId="9" xfId="2" applyNumberFormat="1" applyFont="1" applyBorder="1" applyAlignment="1">
      <alignment horizontal="center" vertical="center"/>
    </xf>
    <xf numFmtId="14" fontId="22" fillId="0" borderId="9" xfId="2" applyNumberFormat="1" applyFont="1" applyBorder="1" applyAlignment="1">
      <alignment horizontal="center" vertical="center"/>
    </xf>
    <xf numFmtId="0" fontId="13" fillId="0" borderId="9" xfId="9" applyFont="1" applyBorder="1" applyAlignment="1">
      <alignment horizontal="left" vertical="center" wrapText="1"/>
    </xf>
    <xf numFmtId="0" fontId="42" fillId="0" borderId="9" xfId="9" applyFont="1" applyBorder="1" applyAlignment="1">
      <alignment vertical="center" wrapText="1"/>
    </xf>
    <xf numFmtId="0" fontId="44" fillId="2" borderId="9" xfId="0" applyFont="1" applyFill="1" applyBorder="1" applyAlignment="1">
      <alignment vertical="center"/>
    </xf>
    <xf numFmtId="0" fontId="44" fillId="0" borderId="9" xfId="0" applyFont="1" applyBorder="1" applyAlignment="1">
      <alignment vertical="center" wrapText="1"/>
    </xf>
    <xf numFmtId="165" fontId="42" fillId="0" borderId="9" xfId="9" applyNumberFormat="1" applyFont="1" applyBorder="1" applyAlignment="1">
      <alignment horizontal="center" vertical="center"/>
    </xf>
    <xf numFmtId="0" fontId="22" fillId="0" borderId="9" xfId="2" applyFont="1" applyBorder="1" applyAlignment="1">
      <alignment horizontal="left" vertical="center" wrapText="1"/>
    </xf>
    <xf numFmtId="168" fontId="26" fillId="0" borderId="9" xfId="6" applyNumberFormat="1" applyFont="1" applyFill="1" applyBorder="1" applyAlignment="1">
      <alignment horizontal="right" vertical="center"/>
    </xf>
    <xf numFmtId="168" fontId="22" fillId="0" borderId="9" xfId="6" applyNumberFormat="1" applyFont="1" applyFill="1" applyBorder="1" applyAlignment="1">
      <alignment horizontal="center" vertical="center"/>
    </xf>
    <xf numFmtId="0" fontId="49" fillId="0" borderId="9" xfId="10" applyFill="1" applyBorder="1" applyAlignment="1">
      <alignment horizontal="center" vertical="center"/>
    </xf>
    <xf numFmtId="0" fontId="27" fillId="0" borderId="9" xfId="0" applyFont="1" applyBorder="1" applyAlignment="1">
      <alignment horizontal="center" vertical="center"/>
    </xf>
    <xf numFmtId="9" fontId="27" fillId="0" borderId="11" xfId="4" applyFont="1" applyFill="1" applyBorder="1" applyAlignment="1">
      <alignment horizontal="center" vertical="center"/>
    </xf>
    <xf numFmtId="14" fontId="22" fillId="0" borderId="9" xfId="3" applyNumberFormat="1" applyFont="1" applyFill="1" applyBorder="1" applyAlignment="1">
      <alignment horizontal="center" vertical="center"/>
    </xf>
    <xf numFmtId="0" fontId="50" fillId="0" borderId="9" xfId="0" applyFont="1" applyBorder="1" applyAlignment="1">
      <alignment horizontal="justify" vertical="center" wrapText="1"/>
    </xf>
    <xf numFmtId="0" fontId="27" fillId="2" borderId="9" xfId="0" applyFont="1" applyFill="1" applyBorder="1" applyAlignment="1">
      <alignment horizontal="center" vertical="center"/>
    </xf>
    <xf numFmtId="41" fontId="29" fillId="8" borderId="9" xfId="7" applyFont="1" applyFill="1" applyBorder="1" applyAlignment="1">
      <alignment vertical="center" wrapText="1"/>
    </xf>
    <xf numFmtId="164" fontId="22" fillId="0" borderId="9" xfId="1" applyFont="1" applyFill="1" applyBorder="1" applyAlignment="1">
      <alignment horizontal="center" vertical="center"/>
    </xf>
    <xf numFmtId="0" fontId="47" fillId="2" borderId="9" xfId="0" applyFont="1" applyFill="1" applyBorder="1" applyAlignment="1">
      <alignment vertical="center" wrapText="1"/>
    </xf>
    <xf numFmtId="0" fontId="36" fillId="2" borderId="9" xfId="0" applyFont="1" applyFill="1" applyBorder="1" applyAlignment="1">
      <alignment vertical="center" wrapText="1"/>
    </xf>
    <xf numFmtId="164" fontId="22" fillId="0" borderId="9" xfId="1" applyFont="1" applyFill="1" applyBorder="1" applyAlignment="1">
      <alignment horizontal="center" vertical="center" wrapText="1"/>
    </xf>
    <xf numFmtId="14" fontId="22" fillId="0" borderId="12" xfId="6" applyNumberFormat="1" applyFont="1" applyFill="1" applyBorder="1" applyAlignment="1">
      <alignment horizontal="center" vertical="center"/>
    </xf>
    <xf numFmtId="3" fontId="27" fillId="2" borderId="9" xfId="0" applyNumberFormat="1" applyFont="1" applyFill="1" applyBorder="1" applyAlignment="1">
      <alignment horizontal="center" vertical="center"/>
    </xf>
    <xf numFmtId="1" fontId="22" fillId="0" borderId="12" xfId="3" applyNumberFormat="1" applyFont="1" applyFill="1" applyBorder="1" applyAlignment="1">
      <alignment vertical="center"/>
    </xf>
    <xf numFmtId="44" fontId="22" fillId="0" borderId="12" xfId="6" applyFont="1" applyFill="1" applyBorder="1" applyAlignment="1">
      <alignment vertical="center"/>
    </xf>
    <xf numFmtId="0" fontId="22" fillId="0" borderId="9" xfId="2" applyFont="1" applyBorder="1" applyAlignment="1">
      <alignment vertical="center" wrapText="1"/>
    </xf>
    <xf numFmtId="14" fontId="22" fillId="0" borderId="9" xfId="2" applyNumberFormat="1" applyFont="1" applyBorder="1" applyAlignment="1">
      <alignment vertical="center"/>
    </xf>
    <xf numFmtId="165" fontId="36" fillId="0" borderId="9" xfId="2" applyNumberFormat="1" applyFont="1" applyBorder="1" applyAlignment="1">
      <alignment horizontal="center" vertical="center"/>
    </xf>
    <xf numFmtId="164" fontId="22" fillId="2" borderId="9" xfId="1" applyFont="1" applyFill="1" applyBorder="1" applyAlignment="1">
      <alignment horizontal="center" vertical="center" wrapText="1"/>
    </xf>
    <xf numFmtId="0" fontId="22" fillId="0" borderId="9" xfId="6" applyNumberFormat="1" applyFont="1" applyFill="1" applyBorder="1" applyAlignment="1">
      <alignment horizontal="center" vertical="center"/>
    </xf>
    <xf numFmtId="0" fontId="22" fillId="0" borderId="9" xfId="6" applyNumberFormat="1" applyFont="1" applyFill="1" applyBorder="1" applyAlignment="1">
      <alignment horizontal="center" vertical="center" wrapText="1"/>
    </xf>
    <xf numFmtId="9" fontId="27" fillId="0" borderId="9" xfId="4" applyFont="1" applyFill="1" applyBorder="1" applyAlignment="1">
      <alignment horizontal="center" vertical="center"/>
    </xf>
    <xf numFmtId="9" fontId="23" fillId="2" borderId="0" xfId="4" applyFont="1" applyFill="1" applyAlignment="1">
      <alignment vertical="center"/>
    </xf>
    <xf numFmtId="0" fontId="22" fillId="0" borderId="24" xfId="0" applyFont="1" applyBorder="1" applyAlignment="1">
      <alignment vertical="center"/>
    </xf>
    <xf numFmtId="0" fontId="22" fillId="0" borderId="11" xfId="0" applyFont="1" applyBorder="1" applyAlignment="1">
      <alignment vertical="center"/>
    </xf>
    <xf numFmtId="0" fontId="22" fillId="2" borderId="24" xfId="0" applyFont="1" applyFill="1" applyBorder="1" applyAlignment="1">
      <alignment vertical="center"/>
    </xf>
    <xf numFmtId="49" fontId="22" fillId="2" borderId="9" xfId="3" applyNumberFormat="1" applyFont="1" applyFill="1" applyBorder="1" applyAlignment="1">
      <alignment horizontal="center" vertical="center" wrapText="1"/>
    </xf>
    <xf numFmtId="168" fontId="33" fillId="0" borderId="44" xfId="6" applyNumberFormat="1" applyFont="1" applyFill="1" applyBorder="1" applyAlignment="1">
      <alignment horizontal="center" vertical="center"/>
    </xf>
    <xf numFmtId="41" fontId="29" fillId="9" borderId="35" xfId="7" applyFont="1" applyFill="1" applyBorder="1" applyAlignment="1">
      <alignment horizontal="center" vertical="center"/>
    </xf>
    <xf numFmtId="0" fontId="51" fillId="0" borderId="9" xfId="0" applyFont="1" applyBorder="1" applyAlignment="1">
      <alignment horizontal="left"/>
    </xf>
    <xf numFmtId="0" fontId="26" fillId="2" borderId="9" xfId="0" applyFont="1" applyFill="1" applyBorder="1" applyAlignment="1">
      <alignment horizontal="justify" vertical="center" wrapText="1"/>
    </xf>
    <xf numFmtId="0" fontId="52" fillId="0" borderId="9" xfId="0" applyFont="1" applyBorder="1" applyAlignment="1">
      <alignment horizontal="justify" vertical="center" wrapText="1"/>
    </xf>
    <xf numFmtId="44" fontId="26" fillId="2" borderId="0" xfId="6" applyFont="1" applyFill="1" applyAlignment="1">
      <alignment vertical="center" wrapText="1"/>
    </xf>
    <xf numFmtId="0" fontId="36" fillId="2" borderId="0" xfId="0" applyFont="1" applyFill="1" applyAlignment="1">
      <alignment horizontal="left" vertical="center"/>
    </xf>
    <xf numFmtId="0" fontId="36" fillId="0" borderId="0" xfId="0" applyFont="1" applyAlignment="1">
      <alignment vertical="center"/>
    </xf>
    <xf numFmtId="0" fontId="36" fillId="2" borderId="0" xfId="0" applyFont="1" applyFill="1" applyAlignment="1">
      <alignment vertical="center"/>
    </xf>
    <xf numFmtId="41" fontId="27" fillId="8" borderId="27" xfId="7" applyFont="1" applyFill="1" applyBorder="1" applyAlignment="1">
      <alignment horizontal="center" vertical="center" wrapText="1"/>
    </xf>
    <xf numFmtId="0" fontId="36" fillId="2" borderId="9" xfId="0" applyFont="1" applyFill="1" applyBorder="1" applyAlignment="1">
      <alignment vertical="center"/>
    </xf>
    <xf numFmtId="43" fontId="36" fillId="2" borderId="9" xfId="8" applyFont="1" applyFill="1" applyBorder="1" applyAlignment="1">
      <alignment horizontal="right" vertical="center"/>
    </xf>
    <xf numFmtId="9" fontId="36" fillId="2" borderId="9" xfId="4" applyFont="1" applyFill="1" applyBorder="1" applyAlignment="1">
      <alignment horizontal="right" vertical="center"/>
    </xf>
    <xf numFmtId="0" fontId="27" fillId="0" borderId="0" xfId="0" applyFont="1" applyAlignment="1">
      <alignment horizontal="center" vertical="center" wrapText="1"/>
    </xf>
    <xf numFmtId="9" fontId="41" fillId="2" borderId="9" xfId="4" applyFont="1" applyFill="1" applyBorder="1" applyAlignment="1">
      <alignment horizontal="center" vertical="center"/>
    </xf>
    <xf numFmtId="0" fontId="41" fillId="0" borderId="9" xfId="0" applyFont="1" applyBorder="1" applyAlignment="1">
      <alignment horizontal="center" vertical="center"/>
    </xf>
    <xf numFmtId="0" fontId="41" fillId="2" borderId="9" xfId="0" applyFont="1" applyFill="1" applyBorder="1" applyAlignment="1">
      <alignment horizontal="center" vertical="center"/>
    </xf>
    <xf numFmtId="9" fontId="41" fillId="2" borderId="9" xfId="0" applyNumberFormat="1" applyFont="1" applyFill="1" applyBorder="1" applyAlignment="1">
      <alignment horizontal="center" vertical="center"/>
    </xf>
    <xf numFmtId="167" fontId="41" fillId="2" borderId="9" xfId="0" applyNumberFormat="1" applyFont="1" applyFill="1" applyBorder="1" applyAlignment="1">
      <alignment horizontal="center" vertical="center"/>
    </xf>
    <xf numFmtId="10" fontId="41" fillId="2" borderId="9" xfId="0" applyNumberFormat="1" applyFont="1" applyFill="1" applyBorder="1" applyAlignment="1">
      <alignment horizontal="center" vertical="center"/>
    </xf>
    <xf numFmtId="9" fontId="41" fillId="0" borderId="9" xfId="4" applyFont="1" applyFill="1" applyBorder="1" applyAlignment="1">
      <alignment horizontal="center" vertical="center"/>
    </xf>
    <xf numFmtId="10" fontId="41" fillId="0" borderId="9" xfId="4" applyNumberFormat="1" applyFont="1" applyFill="1" applyBorder="1" applyAlignment="1">
      <alignment horizontal="center" vertical="center"/>
    </xf>
    <xf numFmtId="10" fontId="41" fillId="0" borderId="9" xfId="0" applyNumberFormat="1" applyFont="1" applyBorder="1" applyAlignment="1">
      <alignment horizontal="center" vertical="center"/>
    </xf>
    <xf numFmtId="9" fontId="41" fillId="0" borderId="9" xfId="0" applyNumberFormat="1" applyFont="1" applyBorder="1" applyAlignment="1">
      <alignment horizontal="center" vertical="center"/>
    </xf>
    <xf numFmtId="167" fontId="41" fillId="0" borderId="9" xfId="0" applyNumberFormat="1" applyFont="1" applyBorder="1" applyAlignment="1">
      <alignment horizontal="center" vertical="center"/>
    </xf>
    <xf numFmtId="41" fontId="41" fillId="0" borderId="9" xfId="3" applyFont="1" applyFill="1" applyBorder="1" applyAlignment="1">
      <alignment horizontal="center" vertical="center"/>
    </xf>
    <xf numFmtId="167" fontId="41" fillId="2" borderId="9" xfId="4" applyNumberFormat="1" applyFont="1" applyFill="1" applyBorder="1" applyAlignment="1">
      <alignment horizontal="center" vertical="center"/>
    </xf>
    <xf numFmtId="0" fontId="27" fillId="2" borderId="0" xfId="0" applyFont="1" applyFill="1" applyAlignment="1">
      <alignment horizontal="center" vertical="center"/>
    </xf>
    <xf numFmtId="1" fontId="27" fillId="2" borderId="9" xfId="0" applyNumberFormat="1" applyFont="1" applyFill="1" applyBorder="1" applyAlignment="1">
      <alignment horizontal="center" vertical="center"/>
    </xf>
    <xf numFmtId="0" fontId="27" fillId="0" borderId="0" xfId="0" applyFont="1" applyAlignment="1">
      <alignment horizontal="center" vertical="center"/>
    </xf>
    <xf numFmtId="41" fontId="27" fillId="2" borderId="0" xfId="3" applyFont="1" applyFill="1" applyBorder="1" applyAlignment="1">
      <alignment horizontal="center" vertical="center"/>
    </xf>
    <xf numFmtId="9" fontId="27" fillId="2" borderId="0" xfId="4" applyFont="1" applyFill="1" applyBorder="1" applyAlignment="1">
      <alignment horizontal="center" vertical="center"/>
    </xf>
    <xf numFmtId="9" fontId="41" fillId="2" borderId="9" xfId="4" applyFont="1" applyFill="1" applyBorder="1" applyAlignment="1">
      <alignment horizontal="center" vertical="center" wrapText="1"/>
    </xf>
    <xf numFmtId="9" fontId="41" fillId="0" borderId="9" xfId="4" applyFont="1" applyFill="1" applyBorder="1" applyAlignment="1">
      <alignment horizontal="center" vertical="center" wrapText="1"/>
    </xf>
    <xf numFmtId="167" fontId="41" fillId="2" borderId="9" xfId="4" applyNumberFormat="1" applyFont="1" applyFill="1" applyBorder="1" applyAlignment="1">
      <alignment horizontal="center" vertical="center" wrapText="1"/>
    </xf>
    <xf numFmtId="167" fontId="41" fillId="0" borderId="9" xfId="4" applyNumberFormat="1" applyFont="1" applyFill="1" applyBorder="1" applyAlignment="1">
      <alignment horizontal="center" vertical="center" wrapText="1"/>
    </xf>
    <xf numFmtId="0" fontId="27" fillId="2" borderId="0" xfId="0" applyFont="1" applyFill="1" applyAlignment="1">
      <alignment vertical="center"/>
    </xf>
    <xf numFmtId="0" fontId="27" fillId="0" borderId="0" xfId="0" applyFont="1" applyAlignment="1">
      <alignment vertical="center"/>
    </xf>
    <xf numFmtId="0" fontId="36" fillId="2" borderId="0" xfId="0" applyFont="1" applyFill="1" applyAlignment="1">
      <alignment vertical="center" wrapText="1"/>
    </xf>
    <xf numFmtId="0" fontId="36" fillId="0" borderId="0" xfId="0" applyFont="1" applyAlignment="1">
      <alignment vertical="center" wrapText="1"/>
    </xf>
    <xf numFmtId="0" fontId="22" fillId="0" borderId="12" xfId="0" applyFont="1" applyBorder="1" applyAlignment="1">
      <alignment vertical="center"/>
    </xf>
    <xf numFmtId="0" fontId="22" fillId="0" borderId="12" xfId="0" applyFont="1" applyBorder="1" applyAlignment="1">
      <alignment horizontal="center" vertical="center" wrapText="1"/>
    </xf>
    <xf numFmtId="168" fontId="22" fillId="0" borderId="12" xfId="6" applyNumberFormat="1" applyFont="1" applyFill="1" applyBorder="1" applyAlignment="1">
      <alignment horizontal="center" vertical="center" wrapText="1"/>
    </xf>
    <xf numFmtId="168" fontId="22" fillId="0" borderId="9" xfId="6" applyNumberFormat="1" applyFont="1" applyFill="1" applyBorder="1" applyAlignment="1">
      <alignment horizontal="center" vertical="center" wrapText="1"/>
    </xf>
    <xf numFmtId="14" fontId="22" fillId="0" borderId="9" xfId="6" applyNumberFormat="1" applyFont="1" applyFill="1" applyBorder="1" applyAlignment="1">
      <alignment horizontal="center" vertical="center"/>
    </xf>
    <xf numFmtId="0" fontId="22" fillId="0" borderId="9" xfId="2" applyFont="1" applyBorder="1" applyAlignment="1">
      <alignment horizontal="center" vertical="center" wrapText="1"/>
    </xf>
    <xf numFmtId="41" fontId="22" fillId="0" borderId="9" xfId="3" applyFont="1" applyFill="1" applyBorder="1" applyAlignment="1">
      <alignment horizontal="center" vertical="center"/>
    </xf>
    <xf numFmtId="0" fontId="36" fillId="0" borderId="14" xfId="0" applyFont="1" applyBorder="1" applyAlignment="1">
      <alignment horizontal="center" vertical="center"/>
    </xf>
    <xf numFmtId="169" fontId="22" fillId="0" borderId="9" xfId="8" applyNumberFormat="1" applyFont="1" applyFill="1" applyBorder="1" applyAlignment="1">
      <alignment horizontal="center" vertical="center"/>
    </xf>
    <xf numFmtId="168" fontId="22" fillId="0" borderId="9" xfId="6" applyNumberFormat="1" applyFont="1" applyFill="1" applyBorder="1" applyAlignment="1">
      <alignment vertical="center"/>
    </xf>
    <xf numFmtId="168" fontId="22" fillId="0" borderId="9" xfId="6" applyNumberFormat="1" applyFont="1" applyFill="1" applyBorder="1" applyAlignment="1">
      <alignment vertical="center" wrapText="1"/>
    </xf>
    <xf numFmtId="0" fontId="22" fillId="0" borderId="0" xfId="0" applyFont="1" applyAlignment="1">
      <alignment horizontal="left" vertical="center"/>
    </xf>
    <xf numFmtId="0" fontId="36" fillId="0" borderId="9" xfId="0" applyFont="1" applyBorder="1" applyAlignment="1">
      <alignment vertical="center" wrapText="1"/>
    </xf>
    <xf numFmtId="0" fontId="23" fillId="0" borderId="0" xfId="0" applyFont="1" applyAlignment="1">
      <alignment horizontal="center" vertical="center"/>
    </xf>
    <xf numFmtId="14" fontId="22" fillId="2" borderId="9" xfId="2" applyNumberFormat="1" applyFont="1" applyFill="1" applyBorder="1" applyAlignment="1">
      <alignment vertical="center"/>
    </xf>
    <xf numFmtId="0" fontId="24" fillId="2" borderId="0" xfId="0" applyFont="1" applyFill="1" applyAlignment="1">
      <alignment horizontal="center" vertical="center" wrapText="1"/>
    </xf>
    <xf numFmtId="0" fontId="22" fillId="0" borderId="0" xfId="0" applyFont="1" applyAlignment="1">
      <alignment horizontal="center" vertical="center" wrapText="1"/>
    </xf>
    <xf numFmtId="168" fontId="22" fillId="0" borderId="9" xfId="1" applyNumberFormat="1" applyFont="1" applyFill="1" applyBorder="1" applyAlignment="1">
      <alignment horizontal="center" vertical="center"/>
    </xf>
    <xf numFmtId="168" fontId="22" fillId="0" borderId="9" xfId="1" applyNumberFormat="1" applyFont="1" applyFill="1" applyBorder="1" applyAlignment="1">
      <alignment vertical="center"/>
    </xf>
    <xf numFmtId="3" fontId="27" fillId="0" borderId="9" xfId="0" applyNumberFormat="1" applyFont="1" applyBorder="1" applyAlignment="1">
      <alignment horizontal="center" vertical="center"/>
    </xf>
    <xf numFmtId="41" fontId="29" fillId="0" borderId="35" xfId="7" applyFont="1" applyFill="1" applyBorder="1" applyAlignment="1">
      <alignment horizontal="center" vertical="center"/>
    </xf>
    <xf numFmtId="41" fontId="29" fillId="0" borderId="0" xfId="7" applyFont="1" applyFill="1" applyBorder="1" applyAlignment="1">
      <alignment horizontal="center" vertical="center"/>
    </xf>
    <xf numFmtId="41" fontId="29" fillId="0" borderId="0" xfId="7" applyFont="1" applyFill="1" applyBorder="1" applyAlignment="1">
      <alignment horizontal="center" vertical="center" wrapText="1"/>
    </xf>
    <xf numFmtId="41" fontId="29" fillId="0" borderId="9" xfId="7" applyFont="1" applyFill="1" applyBorder="1" applyAlignment="1">
      <alignment horizontal="center" vertical="center"/>
    </xf>
    <xf numFmtId="0" fontId="36" fillId="0" borderId="0" xfId="0" applyFont="1" applyAlignment="1">
      <alignment horizontal="left" vertical="center" wrapText="1"/>
    </xf>
    <xf numFmtId="41" fontId="27" fillId="0" borderId="13" xfId="7" applyFont="1" applyFill="1" applyBorder="1" applyAlignment="1">
      <alignment horizontal="center" vertical="center"/>
    </xf>
    <xf numFmtId="41" fontId="27" fillId="0" borderId="0" xfId="7" applyFont="1" applyFill="1" applyBorder="1" applyAlignment="1">
      <alignment horizontal="center" vertical="center"/>
    </xf>
    <xf numFmtId="168" fontId="27" fillId="0" borderId="0" xfId="7" applyNumberFormat="1" applyFont="1" applyFill="1" applyBorder="1" applyAlignment="1">
      <alignment horizontal="center" vertical="center"/>
    </xf>
    <xf numFmtId="168" fontId="27" fillId="0" borderId="0" xfId="6" applyNumberFormat="1" applyFont="1" applyFill="1" applyBorder="1" applyAlignment="1">
      <alignment horizontal="center" vertical="center"/>
    </xf>
    <xf numFmtId="41" fontId="27" fillId="0" borderId="18" xfId="7" applyFont="1" applyFill="1" applyBorder="1" applyAlignment="1">
      <alignment vertical="center"/>
    </xf>
    <xf numFmtId="169" fontId="22" fillId="2" borderId="0" xfId="0" applyNumberFormat="1" applyFont="1" applyFill="1" applyAlignment="1">
      <alignment horizontal="justify" vertical="center"/>
    </xf>
    <xf numFmtId="0" fontId="22" fillId="0" borderId="11" xfId="0" applyFont="1" applyBorder="1" applyAlignment="1">
      <alignment horizontal="justify" vertical="center"/>
    </xf>
    <xf numFmtId="168" fontId="22" fillId="0" borderId="11" xfId="6" applyNumberFormat="1" applyFont="1" applyFill="1" applyBorder="1" applyAlignment="1">
      <alignment horizontal="center" vertical="center"/>
    </xf>
    <xf numFmtId="0" fontId="22" fillId="0" borderId="9" xfId="0" applyFont="1" applyBorder="1" applyAlignment="1">
      <alignment horizontal="left" vertical="center" wrapText="1"/>
    </xf>
    <xf numFmtId="9" fontId="22" fillId="0" borderId="9" xfId="2" applyNumberFormat="1" applyFont="1" applyBorder="1" applyAlignment="1">
      <alignment horizontal="center" vertical="center"/>
    </xf>
    <xf numFmtId="168" fontId="26" fillId="0" borderId="0" xfId="6" applyNumberFormat="1" applyFont="1" applyFill="1" applyAlignment="1">
      <alignment vertical="center"/>
    </xf>
    <xf numFmtId="0" fontId="9" fillId="0" borderId="9" xfId="0" applyFont="1" applyBorder="1" applyAlignment="1">
      <alignment horizontal="center" vertical="center"/>
    </xf>
    <xf numFmtId="0" fontId="9" fillId="0" borderId="9" xfId="0" applyFont="1" applyBorder="1" applyAlignment="1">
      <alignment horizontal="center" vertical="center" wrapText="1"/>
    </xf>
    <xf numFmtId="164" fontId="9" fillId="2" borderId="9" xfId="1" applyFont="1" applyFill="1" applyBorder="1" applyAlignment="1">
      <alignment horizontal="center" vertical="center"/>
    </xf>
    <xf numFmtId="0" fontId="9" fillId="2" borderId="9" xfId="0" applyFont="1" applyFill="1" applyBorder="1" applyAlignment="1">
      <alignment horizontal="center" vertical="center"/>
    </xf>
    <xf numFmtId="2" fontId="22" fillId="2" borderId="9" xfId="4" applyNumberFormat="1" applyFont="1" applyFill="1" applyBorder="1" applyAlignment="1">
      <alignment horizontal="center" vertical="center"/>
    </xf>
    <xf numFmtId="9" fontId="22" fillId="2" borderId="9" xfId="4" applyFont="1" applyFill="1" applyBorder="1" applyAlignment="1">
      <alignment horizontal="center" vertical="center"/>
    </xf>
    <xf numFmtId="168" fontId="22" fillId="2" borderId="9" xfId="0" applyNumberFormat="1" applyFont="1" applyFill="1" applyBorder="1" applyAlignment="1">
      <alignment horizontal="center" vertical="center"/>
    </xf>
    <xf numFmtId="9" fontId="22" fillId="0" borderId="12" xfId="4" applyFont="1" applyFill="1" applyBorder="1" applyAlignment="1">
      <alignment horizontal="center" vertical="center" wrapText="1"/>
    </xf>
    <xf numFmtId="9" fontId="22" fillId="0" borderId="9" xfId="4" applyFont="1" applyFill="1" applyBorder="1" applyAlignment="1">
      <alignment horizontal="center" vertical="center" wrapText="1"/>
    </xf>
    <xf numFmtId="167" fontId="22" fillId="2" borderId="12" xfId="4" applyNumberFormat="1" applyFont="1" applyFill="1" applyBorder="1" applyAlignment="1">
      <alignment horizontal="center" vertical="center"/>
    </xf>
    <xf numFmtId="10" fontId="22" fillId="2" borderId="12" xfId="4" applyNumberFormat="1" applyFont="1" applyFill="1" applyBorder="1" applyAlignment="1">
      <alignment horizontal="center" vertical="center"/>
    </xf>
    <xf numFmtId="167" fontId="22" fillId="2" borderId="9" xfId="4" applyNumberFormat="1" applyFont="1" applyFill="1" applyBorder="1" applyAlignment="1">
      <alignment horizontal="center" vertical="center"/>
    </xf>
    <xf numFmtId="167" fontId="22" fillId="2" borderId="13" xfId="4" applyNumberFormat="1" applyFont="1" applyFill="1" applyBorder="1" applyAlignment="1">
      <alignment horizontal="center" vertical="center"/>
    </xf>
    <xf numFmtId="170" fontId="22" fillId="2" borderId="9" xfId="0" applyNumberFormat="1" applyFont="1" applyFill="1" applyBorder="1" applyAlignment="1">
      <alignment horizontal="center" vertical="center"/>
    </xf>
    <xf numFmtId="171" fontId="22" fillId="2" borderId="9" xfId="4" applyNumberFormat="1" applyFont="1" applyFill="1" applyBorder="1" applyAlignment="1">
      <alignment horizontal="center" vertical="center"/>
    </xf>
    <xf numFmtId="0" fontId="22" fillId="0" borderId="9" xfId="11" applyFont="1" applyBorder="1" applyAlignment="1">
      <alignment horizontal="left" vertical="center" wrapText="1"/>
    </xf>
    <xf numFmtId="14" fontId="22" fillId="0" borderId="13" xfId="3" applyNumberFormat="1" applyFont="1" applyFill="1" applyBorder="1" applyAlignment="1">
      <alignment horizontal="center" vertical="center"/>
    </xf>
    <xf numFmtId="167" fontId="22" fillId="2" borderId="9" xfId="4" applyNumberFormat="1" applyFont="1" applyFill="1" applyBorder="1" applyAlignment="1">
      <alignment vertical="center"/>
    </xf>
    <xf numFmtId="10" fontId="22" fillId="2" borderId="9" xfId="4" applyNumberFormat="1" applyFont="1" applyFill="1" applyBorder="1" applyAlignment="1">
      <alignment vertical="center"/>
    </xf>
    <xf numFmtId="165" fontId="22" fillId="2" borderId="9" xfId="2" applyNumberFormat="1" applyFont="1" applyFill="1" applyBorder="1" applyAlignment="1">
      <alignment horizontal="right" vertical="center"/>
    </xf>
    <xf numFmtId="0" fontId="54" fillId="14" borderId="11" xfId="0" applyFont="1" applyFill="1" applyBorder="1" applyAlignment="1">
      <alignment horizontal="justify" vertical="center"/>
    </xf>
    <xf numFmtId="168" fontId="54" fillId="14" borderId="44" xfId="6" applyNumberFormat="1" applyFont="1" applyFill="1" applyBorder="1" applyAlignment="1">
      <alignment horizontal="center" vertical="center"/>
    </xf>
    <xf numFmtId="168" fontId="54" fillId="14" borderId="11" xfId="6" applyNumberFormat="1" applyFont="1" applyFill="1" applyBorder="1" applyAlignment="1">
      <alignment horizontal="center" vertical="center"/>
    </xf>
    <xf numFmtId="168" fontId="54" fillId="14" borderId="9" xfId="6" applyNumberFormat="1" applyFont="1" applyFill="1" applyBorder="1" applyAlignment="1">
      <alignment horizontal="center" vertical="center"/>
    </xf>
    <xf numFmtId="168" fontId="54" fillId="14" borderId="9" xfId="6" applyNumberFormat="1" applyFont="1" applyFill="1" applyBorder="1" applyAlignment="1">
      <alignment horizontal="center" vertical="center" wrapText="1"/>
    </xf>
    <xf numFmtId="0" fontId="54" fillId="14" borderId="9" xfId="6" applyNumberFormat="1" applyFont="1" applyFill="1" applyBorder="1" applyAlignment="1">
      <alignment horizontal="center" vertical="center"/>
    </xf>
    <xf numFmtId="0" fontId="55" fillId="15" borderId="11" xfId="0" applyFont="1" applyFill="1" applyBorder="1" applyAlignment="1">
      <alignment horizontal="justify" vertical="center"/>
    </xf>
    <xf numFmtId="168" fontId="55" fillId="15" borderId="44" xfId="6" applyNumberFormat="1" applyFont="1" applyFill="1" applyBorder="1" applyAlignment="1">
      <alignment horizontal="center" vertical="center"/>
    </xf>
    <xf numFmtId="168" fontId="55" fillId="15" borderId="11" xfId="6" applyNumberFormat="1" applyFont="1" applyFill="1" applyBorder="1" applyAlignment="1">
      <alignment horizontal="center" vertical="center"/>
    </xf>
    <xf numFmtId="168" fontId="55" fillId="15" borderId="9" xfId="6" applyNumberFormat="1" applyFont="1" applyFill="1" applyBorder="1" applyAlignment="1">
      <alignment horizontal="center" vertical="center"/>
    </xf>
    <xf numFmtId="168" fontId="55" fillId="15" borderId="9" xfId="6" applyNumberFormat="1" applyFont="1" applyFill="1" applyBorder="1" applyAlignment="1">
      <alignment horizontal="center" vertical="center" wrapText="1"/>
    </xf>
    <xf numFmtId="0" fontId="55" fillId="15" borderId="9" xfId="6" applyNumberFormat="1" applyFont="1" applyFill="1" applyBorder="1" applyAlignment="1">
      <alignment horizontal="center" vertical="center"/>
    </xf>
    <xf numFmtId="168" fontId="56" fillId="9" borderId="44" xfId="6" applyNumberFormat="1" applyFont="1" applyFill="1" applyBorder="1" applyAlignment="1">
      <alignment horizontal="center" vertical="center"/>
    </xf>
    <xf numFmtId="168" fontId="57" fillId="2" borderId="0" xfId="6" applyNumberFormat="1" applyFont="1" applyFill="1" applyAlignment="1">
      <alignment vertical="center"/>
    </xf>
    <xf numFmtId="41" fontId="29" fillId="0" borderId="27" xfId="7" applyFont="1" applyFill="1" applyBorder="1" applyAlignment="1">
      <alignment horizontal="center" vertical="center" wrapText="1"/>
    </xf>
    <xf numFmtId="9" fontId="22" fillId="0" borderId="9" xfId="4" applyFont="1" applyFill="1" applyBorder="1" applyAlignment="1">
      <alignment vertical="center"/>
    </xf>
    <xf numFmtId="0" fontId="25" fillId="0" borderId="14" xfId="0" applyFont="1" applyBorder="1" applyAlignment="1">
      <alignment horizontal="center" vertical="center" wrapText="1"/>
    </xf>
    <xf numFmtId="0" fontId="22" fillId="0" borderId="9" xfId="0" applyFont="1" applyBorder="1" applyAlignment="1">
      <alignment horizontal="justify" vertical="center"/>
    </xf>
    <xf numFmtId="168" fontId="44" fillId="0" borderId="9" xfId="6" applyNumberFormat="1" applyFont="1" applyFill="1" applyBorder="1" applyAlignment="1">
      <alignment horizontal="center" vertical="center"/>
    </xf>
    <xf numFmtId="168" fontId="48" fillId="0" borderId="9" xfId="6" applyNumberFormat="1" applyFont="1" applyFill="1" applyBorder="1" applyAlignment="1">
      <alignment horizontal="center" vertical="center"/>
    </xf>
    <xf numFmtId="168" fontId="29" fillId="9" borderId="46" xfId="6" applyNumberFormat="1" applyFont="1" applyFill="1" applyBorder="1" applyAlignment="1">
      <alignment horizontal="center" vertical="center" wrapText="1"/>
    </xf>
    <xf numFmtId="14" fontId="36" fillId="0" borderId="14" xfId="0" applyNumberFormat="1" applyFont="1" applyBorder="1" applyAlignment="1">
      <alignment horizontal="center" vertical="center"/>
    </xf>
    <xf numFmtId="0" fontId="41" fillId="0" borderId="9" xfId="0" applyFont="1" applyBorder="1" applyAlignment="1">
      <alignment vertical="center"/>
    </xf>
    <xf numFmtId="3" fontId="41" fillId="0" borderId="9" xfId="0" applyNumberFormat="1" applyFont="1" applyBorder="1" applyAlignment="1">
      <alignment horizontal="right" vertical="center"/>
    </xf>
    <xf numFmtId="0" fontId="41" fillId="0" borderId="9" xfId="0" applyFont="1" applyBorder="1" applyAlignment="1">
      <alignment horizontal="left" vertical="center"/>
    </xf>
    <xf numFmtId="3" fontId="41" fillId="0" borderId="9" xfId="0" applyNumberFormat="1" applyFont="1" applyBorder="1" applyAlignment="1">
      <alignment vertical="center"/>
    </xf>
    <xf numFmtId="41" fontId="27" fillId="0" borderId="9" xfId="3" applyFont="1" applyFill="1" applyBorder="1" applyAlignment="1">
      <alignment horizontal="center" vertical="center"/>
    </xf>
    <xf numFmtId="41" fontId="27" fillId="0" borderId="0" xfId="3" applyFont="1" applyFill="1" applyBorder="1" applyAlignment="1">
      <alignment horizontal="center" vertical="center"/>
    </xf>
    <xf numFmtId="0" fontId="34" fillId="0" borderId="0" xfId="0" applyFont="1" applyAlignment="1">
      <alignment vertical="center"/>
    </xf>
    <xf numFmtId="44" fontId="22" fillId="2" borderId="9" xfId="6" applyFont="1" applyFill="1" applyBorder="1" applyAlignment="1">
      <alignment horizontal="left" vertical="center"/>
    </xf>
    <xf numFmtId="0" fontId="22" fillId="2" borderId="9" xfId="0" applyFont="1" applyFill="1" applyBorder="1" applyAlignment="1">
      <alignment horizontal="left" vertical="center" wrapText="1" indent="3"/>
    </xf>
    <xf numFmtId="10" fontId="22" fillId="2" borderId="9" xfId="0" applyNumberFormat="1" applyFont="1" applyFill="1" applyBorder="1" applyAlignment="1">
      <alignment horizontal="left" vertical="center" wrapText="1"/>
    </xf>
    <xf numFmtId="9" fontId="22" fillId="2" borderId="9" xfId="4" applyFont="1" applyFill="1" applyBorder="1" applyAlignment="1">
      <alignment horizontal="center" vertical="center" wrapText="1"/>
    </xf>
    <xf numFmtId="0" fontId="25" fillId="0" borderId="0" xfId="0" applyFont="1" applyAlignment="1">
      <alignment vertical="center"/>
    </xf>
    <xf numFmtId="0" fontId="36" fillId="2" borderId="9" xfId="2" applyFont="1" applyFill="1" applyBorder="1" applyAlignment="1">
      <alignment vertical="center" wrapText="1"/>
    </xf>
    <xf numFmtId="0" fontId="22" fillId="2" borderId="9" xfId="2" applyFont="1" applyFill="1" applyBorder="1" applyAlignment="1">
      <alignment horizontal="center" vertical="center" wrapText="1"/>
    </xf>
    <xf numFmtId="168" fontId="23" fillId="0" borderId="10" xfId="6" applyNumberFormat="1" applyFont="1" applyFill="1" applyBorder="1" applyAlignment="1">
      <alignment horizontal="center" vertical="center"/>
    </xf>
    <xf numFmtId="9" fontId="22" fillId="0" borderId="9" xfId="0" applyNumberFormat="1" applyFont="1" applyBorder="1" applyAlignment="1">
      <alignment horizontal="center" vertical="center" wrapText="1"/>
    </xf>
    <xf numFmtId="0" fontId="36" fillId="0" borderId="9" xfId="0" applyFont="1" applyBorder="1" applyAlignment="1">
      <alignment horizontal="center" vertical="center"/>
    </xf>
    <xf numFmtId="0" fontId="23" fillId="0" borderId="0" xfId="0" applyFont="1" applyAlignment="1">
      <alignment horizontal="left" vertical="center"/>
    </xf>
    <xf numFmtId="168" fontId="36" fillId="0" borderId="44" xfId="6" applyNumberFormat="1" applyFont="1" applyFill="1" applyBorder="1" applyAlignment="1">
      <alignment horizontal="center" vertical="center"/>
    </xf>
    <xf numFmtId="168" fontId="36" fillId="0" borderId="11" xfId="6" applyNumberFormat="1" applyFont="1" applyFill="1" applyBorder="1" applyAlignment="1">
      <alignment horizontal="center" vertical="center"/>
    </xf>
    <xf numFmtId="168" fontId="36" fillId="0" borderId="9" xfId="6" applyNumberFormat="1" applyFont="1" applyFill="1" applyBorder="1" applyAlignment="1">
      <alignment horizontal="center" vertical="center"/>
    </xf>
    <xf numFmtId="168" fontId="36" fillId="0" borderId="9" xfId="6" applyNumberFormat="1" applyFont="1" applyFill="1" applyBorder="1" applyAlignment="1">
      <alignment horizontal="center" vertical="center" wrapText="1"/>
    </xf>
    <xf numFmtId="0" fontId="47" fillId="2" borderId="9" xfId="0" applyFont="1" applyFill="1" applyBorder="1" applyAlignment="1">
      <alignment vertical="center"/>
    </xf>
    <xf numFmtId="0" fontId="36" fillId="0" borderId="9" xfId="0" applyFont="1" applyBorder="1" applyAlignment="1">
      <alignment horizontal="center" vertical="center" wrapText="1"/>
    </xf>
    <xf numFmtId="43" fontId="36" fillId="0" borderId="9" xfId="8" applyFont="1" applyFill="1" applyBorder="1" applyAlignment="1">
      <alignment horizontal="right" vertical="center"/>
    </xf>
    <xf numFmtId="10" fontId="36" fillId="0" borderId="9" xfId="4" applyNumberFormat="1" applyFont="1" applyFill="1" applyBorder="1" applyAlignment="1">
      <alignment horizontal="right" vertical="center"/>
    </xf>
    <xf numFmtId="0" fontId="44" fillId="0" borderId="9" xfId="0" applyFont="1" applyBorder="1" applyAlignment="1">
      <alignment vertical="center"/>
    </xf>
    <xf numFmtId="44" fontId="22" fillId="0" borderId="9" xfId="6" applyFont="1" applyFill="1" applyBorder="1" applyAlignment="1">
      <alignment horizontal="center" vertical="center"/>
    </xf>
    <xf numFmtId="168" fontId="22" fillId="7" borderId="11" xfId="6" applyNumberFormat="1" applyFont="1" applyFill="1" applyBorder="1" applyAlignment="1">
      <alignment horizontal="left" vertical="center" wrapText="1"/>
    </xf>
    <xf numFmtId="9" fontId="22" fillId="0" borderId="10" xfId="4" applyFont="1" applyFill="1" applyBorder="1" applyAlignment="1">
      <alignment vertical="center"/>
    </xf>
    <xf numFmtId="0" fontId="22" fillId="0" borderId="11" xfId="0" applyFont="1" applyBorder="1" applyAlignment="1">
      <alignment horizontal="center" vertical="center"/>
    </xf>
    <xf numFmtId="41" fontId="29" fillId="8" borderId="0" xfId="7" applyFont="1" applyFill="1" applyBorder="1" applyAlignment="1">
      <alignment horizontal="center" vertical="center"/>
    </xf>
    <xf numFmtId="169" fontId="44" fillId="0" borderId="9" xfId="8" applyNumberFormat="1" applyFont="1" applyFill="1" applyBorder="1" applyAlignment="1">
      <alignment horizontal="center" vertical="center" wrapText="1"/>
    </xf>
    <xf numFmtId="169" fontId="44" fillId="0" borderId="9" xfId="8" applyNumberFormat="1" applyFont="1" applyBorder="1" applyAlignment="1">
      <alignment horizontal="center" vertical="center" wrapText="1"/>
    </xf>
    <xf numFmtId="0" fontId="22" fillId="0" borderId="9" xfId="19" applyFont="1" applyBorder="1" applyAlignment="1">
      <alignment horizontal="left" vertical="center" wrapText="1"/>
    </xf>
    <xf numFmtId="0" fontId="33" fillId="0" borderId="9" xfId="0" applyFont="1" applyBorder="1" applyAlignment="1">
      <alignment vertical="center" wrapText="1"/>
    </xf>
    <xf numFmtId="0" fontId="22" fillId="2" borderId="0" xfId="19" applyFont="1" applyFill="1" applyAlignment="1">
      <alignment vertical="center"/>
    </xf>
    <xf numFmtId="0" fontId="22" fillId="0" borderId="0" xfId="19" applyFont="1" applyAlignment="1">
      <alignment vertical="center"/>
    </xf>
    <xf numFmtId="165" fontId="22" fillId="2" borderId="9" xfId="19" applyNumberFormat="1" applyFont="1" applyFill="1" applyBorder="1" applyAlignment="1">
      <alignment horizontal="center" vertical="center"/>
    </xf>
    <xf numFmtId="0" fontId="22" fillId="2" borderId="9" xfId="19" applyFont="1" applyFill="1" applyBorder="1" applyAlignment="1">
      <alignment vertical="center"/>
    </xf>
    <xf numFmtId="0" fontId="22" fillId="0" borderId="9" xfId="19" applyFont="1" applyBorder="1" applyAlignment="1">
      <alignment vertical="center"/>
    </xf>
    <xf numFmtId="9" fontId="22" fillId="2" borderId="9" xfId="19" applyNumberFormat="1" applyFont="1" applyFill="1" applyBorder="1" applyAlignment="1">
      <alignment horizontal="center" vertical="center"/>
    </xf>
    <xf numFmtId="0" fontId="22" fillId="2" borderId="9" xfId="19" applyFont="1" applyFill="1" applyBorder="1" applyAlignment="1">
      <alignment horizontal="left" vertical="center"/>
    </xf>
    <xf numFmtId="0" fontId="22" fillId="16" borderId="9" xfId="0" applyFont="1" applyFill="1" applyBorder="1" applyAlignment="1">
      <alignment vertical="center"/>
    </xf>
    <xf numFmtId="168" fontId="22" fillId="16" borderId="9" xfId="6" applyNumberFormat="1" applyFont="1" applyFill="1" applyBorder="1" applyAlignment="1">
      <alignment horizontal="center" vertical="center"/>
    </xf>
    <xf numFmtId="41" fontId="29" fillId="9" borderId="35" xfId="7" applyFont="1" applyFill="1" applyBorder="1" applyAlignment="1">
      <alignment horizontal="center" vertical="center" wrapText="1"/>
    </xf>
    <xf numFmtId="0" fontId="22" fillId="0" borderId="11" xfId="0" applyFont="1" applyBorder="1" applyAlignment="1">
      <alignment vertical="center" wrapText="1"/>
    </xf>
    <xf numFmtId="165" fontId="22" fillId="0" borderId="9" xfId="19" applyNumberFormat="1" applyFont="1" applyBorder="1" applyAlignment="1">
      <alignment horizontal="center" vertical="center"/>
    </xf>
    <xf numFmtId="168" fontId="22" fillId="0" borderId="0" xfId="6" applyNumberFormat="1" applyFont="1" applyFill="1" applyAlignment="1">
      <alignment vertical="center"/>
    </xf>
    <xf numFmtId="0" fontId="58" fillId="2" borderId="0" xfId="0" applyFont="1" applyFill="1" applyAlignment="1">
      <alignment vertical="center"/>
    </xf>
    <xf numFmtId="0" fontId="58" fillId="0" borderId="0" xfId="0" applyFont="1" applyAlignment="1">
      <alignment vertical="center"/>
    </xf>
    <xf numFmtId="0" fontId="22" fillId="0" borderId="0" xfId="0" applyFont="1" applyAlignment="1">
      <alignment horizontal="left" vertical="center" wrapText="1"/>
    </xf>
    <xf numFmtId="168" fontId="29" fillId="0" borderId="0" xfId="7" applyNumberFormat="1" applyFont="1" applyFill="1" applyBorder="1" applyAlignment="1">
      <alignment horizontal="center" vertical="center"/>
    </xf>
    <xf numFmtId="168" fontId="29" fillId="0" borderId="0" xfId="6" applyNumberFormat="1" applyFont="1" applyFill="1" applyBorder="1" applyAlignment="1">
      <alignment horizontal="center" vertical="center"/>
    </xf>
    <xf numFmtId="41" fontId="29" fillId="0" borderId="18" xfId="7" applyFont="1" applyFill="1" applyBorder="1" applyAlignment="1">
      <alignment horizontal="center" vertical="center"/>
    </xf>
    <xf numFmtId="44" fontId="22" fillId="0" borderId="9" xfId="6" applyFont="1" applyFill="1" applyBorder="1" applyAlignment="1">
      <alignment horizontal="left" vertical="center"/>
    </xf>
    <xf numFmtId="44" fontId="36" fillId="0" borderId="9" xfId="6" applyFont="1" applyFill="1" applyBorder="1" applyAlignment="1">
      <alignment horizontal="center" vertical="center"/>
    </xf>
    <xf numFmtId="164" fontId="22" fillId="2" borderId="0" xfId="1" applyFont="1" applyFill="1" applyBorder="1" applyAlignment="1">
      <alignment horizontal="center" vertical="center"/>
    </xf>
    <xf numFmtId="0" fontId="27" fillId="0" borderId="10" xfId="0" applyFont="1" applyBorder="1" applyAlignment="1">
      <alignment horizontal="center" vertical="center" wrapText="1"/>
    </xf>
    <xf numFmtId="3" fontId="22" fillId="0" borderId="9" xfId="1" applyNumberFormat="1" applyFont="1" applyFill="1" applyBorder="1" applyAlignment="1">
      <alignment horizontal="right" vertical="center"/>
    </xf>
    <xf numFmtId="0" fontId="23" fillId="0" borderId="0" xfId="0" applyFont="1" applyAlignment="1">
      <alignment horizontal="left" vertical="center" wrapText="1"/>
    </xf>
    <xf numFmtId="0" fontId="23" fillId="0" borderId="0" xfId="0" applyFont="1" applyAlignment="1">
      <alignment horizontal="right" vertical="center"/>
    </xf>
    <xf numFmtId="164" fontId="23" fillId="0" borderId="0" xfId="1" applyFont="1" applyFill="1" applyBorder="1" applyAlignment="1">
      <alignment vertical="center"/>
    </xf>
    <xf numFmtId="0" fontId="22" fillId="0" borderId="24" xfId="0" applyFont="1" applyBorder="1" applyAlignment="1">
      <alignment vertical="center" wrapText="1"/>
    </xf>
    <xf numFmtId="168" fontId="22" fillId="2" borderId="9" xfId="0" applyNumberFormat="1" applyFont="1" applyFill="1" applyBorder="1" applyAlignment="1">
      <alignment vertical="center"/>
    </xf>
    <xf numFmtId="0" fontId="25" fillId="2" borderId="0" xfId="0" applyFont="1" applyFill="1" applyAlignment="1">
      <alignment vertical="center" wrapText="1"/>
    </xf>
    <xf numFmtId="41" fontId="29" fillId="11" borderId="9" xfId="7" applyFont="1" applyFill="1" applyBorder="1" applyAlignment="1">
      <alignment horizontal="center" vertical="center" wrapText="1"/>
    </xf>
    <xf numFmtId="41" fontId="29" fillId="0" borderId="13" xfId="7" applyFont="1" applyFill="1" applyBorder="1" applyAlignment="1">
      <alignment horizontal="center" vertical="center" wrapText="1"/>
    </xf>
    <xf numFmtId="0" fontId="26" fillId="2" borderId="9" xfId="0" applyFont="1" applyFill="1" applyBorder="1" applyAlignment="1">
      <alignment vertical="center" wrapText="1"/>
    </xf>
    <xf numFmtId="167" fontId="22" fillId="0" borderId="9" xfId="4" applyNumberFormat="1" applyFont="1" applyFill="1" applyBorder="1" applyAlignment="1">
      <alignment vertical="center"/>
    </xf>
    <xf numFmtId="41" fontId="27" fillId="0" borderId="9" xfId="7" applyFont="1" applyFill="1" applyBorder="1" applyAlignment="1">
      <alignment horizontal="center" vertical="center" wrapText="1"/>
    </xf>
    <xf numFmtId="41" fontId="27" fillId="8" borderId="9" xfId="7" applyFont="1" applyFill="1" applyBorder="1" applyAlignment="1">
      <alignment horizontal="center" vertical="center" wrapText="1"/>
    </xf>
    <xf numFmtId="49" fontId="36" fillId="2" borderId="25" xfId="3" applyNumberFormat="1" applyFont="1" applyFill="1" applyBorder="1" applyAlignment="1">
      <alignment horizontal="center" vertical="center" wrapText="1"/>
    </xf>
    <xf numFmtId="49" fontId="36" fillId="2" borderId="53" xfId="3" applyNumberFormat="1" applyFont="1" applyFill="1" applyBorder="1" applyAlignment="1">
      <alignment horizontal="center" vertical="center" wrapText="1"/>
    </xf>
    <xf numFmtId="0" fontId="29" fillId="0" borderId="39" xfId="7" applyNumberFormat="1" applyFont="1" applyFill="1" applyBorder="1" applyAlignment="1">
      <alignment vertical="center"/>
    </xf>
    <xf numFmtId="0" fontId="0" fillId="0" borderId="9" xfId="0" applyBorder="1"/>
    <xf numFmtId="0" fontId="23" fillId="0" borderId="9" xfId="0" applyFont="1" applyBorder="1" applyAlignment="1">
      <alignment horizontal="center" vertical="center"/>
    </xf>
    <xf numFmtId="0" fontId="22" fillId="2" borderId="9" xfId="19" applyFont="1" applyFill="1" applyBorder="1" applyAlignment="1">
      <alignment vertical="center" wrapText="1"/>
    </xf>
    <xf numFmtId="0" fontId="22" fillId="6" borderId="0" xfId="0" applyFont="1" applyFill="1" applyAlignment="1">
      <alignment vertical="center"/>
    </xf>
    <xf numFmtId="0" fontId="33" fillId="2" borderId="0" xfId="19" applyFont="1" applyFill="1" applyAlignment="1">
      <alignment vertical="center"/>
    </xf>
    <xf numFmtId="168" fontId="32" fillId="8" borderId="9" xfId="6" applyNumberFormat="1" applyFont="1" applyFill="1" applyBorder="1" applyAlignment="1">
      <alignment horizontal="center" vertical="center" wrapText="1"/>
    </xf>
    <xf numFmtId="165" fontId="33" fillId="2" borderId="9" xfId="19" applyNumberFormat="1" applyFont="1" applyFill="1" applyBorder="1" applyAlignment="1">
      <alignment horizontal="center" vertical="center"/>
    </xf>
    <xf numFmtId="168" fontId="33" fillId="2" borderId="0" xfId="0" applyNumberFormat="1" applyFont="1" applyFill="1" applyAlignment="1">
      <alignment vertical="center"/>
    </xf>
    <xf numFmtId="0" fontId="33" fillId="0" borderId="0" xfId="19" applyFont="1" applyAlignment="1">
      <alignment vertical="center"/>
    </xf>
    <xf numFmtId="41" fontId="27" fillId="2" borderId="9" xfId="7" applyFont="1" applyFill="1" applyBorder="1" applyAlignment="1">
      <alignment horizontal="center" vertical="center" wrapText="1"/>
    </xf>
    <xf numFmtId="165" fontId="36" fillId="2" borderId="9" xfId="19" applyNumberFormat="1" applyFont="1" applyFill="1" applyBorder="1" applyAlignment="1">
      <alignment horizontal="center" vertical="center"/>
    </xf>
    <xf numFmtId="0" fontId="9" fillId="0" borderId="0" xfId="0" applyFont="1" applyAlignment="1">
      <alignment horizontal="center" vertical="center" wrapText="1"/>
    </xf>
    <xf numFmtId="0" fontId="22" fillId="0" borderId="0" xfId="2" applyFont="1" applyAlignment="1">
      <alignment horizontal="center" vertical="center" wrapText="1"/>
    </xf>
    <xf numFmtId="0" fontId="27" fillId="0" borderId="9" xfId="0" applyFont="1" applyBorder="1" applyAlignment="1">
      <alignment horizontal="center" vertical="center" wrapText="1"/>
    </xf>
    <xf numFmtId="0" fontId="22" fillId="0" borderId="0" xfId="2" applyFont="1" applyAlignment="1">
      <alignment vertical="center" wrapText="1"/>
    </xf>
    <xf numFmtId="168" fontId="28" fillId="2" borderId="0" xfId="6" applyNumberFormat="1" applyFont="1" applyFill="1" applyAlignment="1">
      <alignment vertical="center" wrapText="1"/>
    </xf>
    <xf numFmtId="168" fontId="22" fillId="0" borderId="0" xfId="6" applyNumberFormat="1" applyFont="1" applyAlignment="1">
      <alignment vertical="center" wrapText="1"/>
    </xf>
    <xf numFmtId="41" fontId="22" fillId="2" borderId="9" xfId="3" applyFont="1" applyFill="1" applyBorder="1" applyAlignment="1">
      <alignment horizontal="center" vertical="center" wrapText="1"/>
    </xf>
    <xf numFmtId="9" fontId="36" fillId="2" borderId="14" xfId="4" applyFont="1" applyFill="1" applyBorder="1" applyAlignment="1">
      <alignment horizontal="center" vertical="center" wrapText="1"/>
    </xf>
    <xf numFmtId="0" fontId="41" fillId="0" borderId="9" xfId="0" applyFont="1" applyBorder="1" applyAlignment="1">
      <alignment horizontal="left" vertical="center" wrapText="1"/>
    </xf>
    <xf numFmtId="0" fontId="22" fillId="2" borderId="0" xfId="19" applyFont="1" applyFill="1" applyAlignment="1">
      <alignment horizontal="left" vertical="center"/>
    </xf>
    <xf numFmtId="0" fontId="26" fillId="2" borderId="10" xfId="0" applyFont="1" applyFill="1" applyBorder="1" applyAlignment="1">
      <alignment horizontal="center" vertical="center"/>
    </xf>
    <xf numFmtId="168" fontId="29" fillId="8" borderId="10" xfId="6" applyNumberFormat="1" applyFont="1" applyFill="1" applyBorder="1" applyAlignment="1">
      <alignment horizontal="center" vertical="center" wrapText="1"/>
    </xf>
    <xf numFmtId="0" fontId="63" fillId="0" borderId="0" xfId="0" applyFont="1" applyAlignment="1">
      <alignment wrapText="1"/>
    </xf>
    <xf numFmtId="0" fontId="63" fillId="0" borderId="54" xfId="0" applyFont="1" applyBorder="1" applyAlignment="1">
      <alignment vertical="center" wrapText="1"/>
    </xf>
    <xf numFmtId="41" fontId="29" fillId="0" borderId="37" xfId="7" applyFont="1" applyFill="1" applyBorder="1" applyAlignment="1">
      <alignment horizontal="center" vertical="center"/>
    </xf>
    <xf numFmtId="0" fontId="22" fillId="0" borderId="9" xfId="19" applyFont="1" applyBorder="1" applyAlignment="1">
      <alignment vertical="center" wrapText="1"/>
    </xf>
    <xf numFmtId="0" fontId="26" fillId="0" borderId="0" xfId="0" applyFont="1" applyAlignment="1">
      <alignment horizontal="center" vertical="center"/>
    </xf>
    <xf numFmtId="41" fontId="29" fillId="0" borderId="27" xfId="7" applyFont="1" applyFill="1" applyBorder="1" applyAlignment="1">
      <alignment horizontal="center" vertical="center"/>
    </xf>
    <xf numFmtId="41" fontId="29" fillId="8" borderId="9" xfId="7" applyFont="1" applyFill="1" applyBorder="1" applyAlignment="1">
      <alignment horizontal="center" vertical="center" wrapText="1"/>
    </xf>
    <xf numFmtId="0" fontId="36" fillId="2" borderId="9" xfId="19" applyFont="1" applyFill="1" applyBorder="1" applyAlignment="1">
      <alignment vertical="center" wrapText="1"/>
    </xf>
    <xf numFmtId="0" fontId="44" fillId="0" borderId="10" xfId="0" applyFont="1" applyBorder="1" applyAlignment="1">
      <alignment vertical="center" wrapText="1"/>
    </xf>
    <xf numFmtId="0" fontId="9" fillId="0" borderId="10" xfId="0" applyFont="1" applyBorder="1" applyAlignment="1">
      <alignment horizontal="center" vertical="center"/>
    </xf>
    <xf numFmtId="0" fontId="9" fillId="0" borderId="12" xfId="0" applyFont="1" applyBorder="1" applyAlignment="1">
      <alignment horizontal="center" vertical="center" wrapText="1"/>
    </xf>
    <xf numFmtId="165" fontId="42" fillId="2" borderId="12" xfId="9" applyNumberFormat="1" applyFont="1" applyFill="1" applyBorder="1" applyAlignment="1">
      <alignment horizontal="center" vertical="center"/>
    </xf>
    <xf numFmtId="0" fontId="22" fillId="0" borderId="12" xfId="0" applyFont="1" applyBorder="1" applyAlignment="1">
      <alignment horizontal="center" vertical="center"/>
    </xf>
    <xf numFmtId="165" fontId="22" fillId="2" borderId="10" xfId="19" applyNumberFormat="1" applyFont="1" applyFill="1" applyBorder="1" applyAlignment="1">
      <alignment horizontal="center" vertical="center"/>
    </xf>
    <xf numFmtId="0" fontId="63" fillId="2" borderId="9" xfId="0" applyFont="1" applyFill="1" applyBorder="1" applyAlignment="1">
      <alignment vertical="center" wrapText="1"/>
    </xf>
    <xf numFmtId="0" fontId="63" fillId="0" borderId="9" xfId="0" applyFont="1" applyBorder="1" applyAlignment="1">
      <alignment vertical="center" wrapText="1"/>
    </xf>
    <xf numFmtId="41" fontId="29" fillId="9" borderId="13" xfId="7" applyFont="1" applyFill="1" applyBorder="1" applyAlignment="1">
      <alignment horizontal="center" vertical="center" wrapText="1"/>
    </xf>
    <xf numFmtId="0" fontId="63" fillId="17" borderId="9" xfId="0" applyFont="1" applyFill="1" applyBorder="1" applyAlignment="1">
      <alignment vertical="center" wrapText="1"/>
    </xf>
    <xf numFmtId="165" fontId="22" fillId="0" borderId="10" xfId="19" applyNumberFormat="1" applyFont="1" applyBorder="1" applyAlignment="1">
      <alignment horizontal="center" vertical="center"/>
    </xf>
    <xf numFmtId="41" fontId="29" fillId="9" borderId="12" xfId="7" applyFont="1" applyFill="1" applyBorder="1" applyAlignment="1">
      <alignment horizontal="center" vertical="center" wrapText="1"/>
    </xf>
    <xf numFmtId="0" fontId="22" fillId="0" borderId="12" xfId="0" applyFont="1" applyBorder="1" applyAlignment="1">
      <alignment horizontal="left" vertical="center" wrapText="1"/>
    </xf>
    <xf numFmtId="0" fontId="44" fillId="0" borderId="10" xfId="0" applyFont="1" applyBorder="1" applyAlignment="1">
      <alignment vertical="center"/>
    </xf>
    <xf numFmtId="168" fontId="29" fillId="8" borderId="55" xfId="6" applyNumberFormat="1" applyFont="1" applyFill="1" applyBorder="1" applyAlignment="1">
      <alignment horizontal="center" vertical="center" wrapText="1"/>
    </xf>
    <xf numFmtId="168" fontId="29" fillId="8" borderId="13" xfId="6" applyNumberFormat="1" applyFont="1" applyFill="1" applyBorder="1" applyAlignment="1">
      <alignment horizontal="center" vertical="center" wrapText="1"/>
    </xf>
    <xf numFmtId="168" fontId="29" fillId="9" borderId="13" xfId="6" applyNumberFormat="1" applyFont="1" applyFill="1" applyBorder="1" applyAlignment="1">
      <alignment horizontal="center" vertical="center" wrapText="1"/>
    </xf>
    <xf numFmtId="0" fontId="35" fillId="2" borderId="0" xfId="0" applyFont="1" applyFill="1" applyAlignment="1">
      <alignment horizontal="left" vertical="center" wrapText="1"/>
    </xf>
    <xf numFmtId="0" fontId="44" fillId="0" borderId="12" xfId="0" applyFont="1" applyBorder="1" applyAlignment="1">
      <alignment vertical="center"/>
    </xf>
    <xf numFmtId="168" fontId="29" fillId="11" borderId="57" xfId="7" applyNumberFormat="1" applyFont="1" applyFill="1" applyBorder="1" applyAlignment="1">
      <alignment horizontal="center" vertical="center"/>
    </xf>
    <xf numFmtId="168" fontId="36" fillId="0" borderId="12" xfId="6" applyNumberFormat="1" applyFont="1" applyFill="1" applyBorder="1" applyAlignment="1">
      <alignment horizontal="center" vertical="center"/>
    </xf>
    <xf numFmtId="0" fontId="29" fillId="8" borderId="22" xfId="0" applyFont="1" applyFill="1" applyBorder="1" applyAlignment="1">
      <alignment vertical="center"/>
    </xf>
    <xf numFmtId="0" fontId="47" fillId="0" borderId="9" xfId="0" applyFont="1" applyBorder="1" applyAlignment="1">
      <alignment vertical="center" wrapText="1"/>
    </xf>
    <xf numFmtId="41" fontId="29" fillId="0" borderId="9" xfId="7" applyFont="1" applyFill="1" applyBorder="1" applyAlignment="1">
      <alignment horizontal="center" vertical="center" wrapText="1"/>
    </xf>
    <xf numFmtId="0" fontId="64" fillId="2" borderId="0" xfId="0" applyFont="1" applyFill="1" applyAlignment="1">
      <alignment vertical="center"/>
    </xf>
    <xf numFmtId="0" fontId="65" fillId="2" borderId="23" xfId="0" applyFont="1" applyFill="1" applyBorder="1" applyAlignment="1">
      <alignment horizontal="left" vertical="center" wrapText="1"/>
    </xf>
    <xf numFmtId="164" fontId="22" fillId="2" borderId="0" xfId="1" applyFont="1" applyFill="1" applyBorder="1" applyAlignment="1">
      <alignment horizontal="center" vertical="center" wrapText="1"/>
    </xf>
    <xf numFmtId="0" fontId="26" fillId="2" borderId="0" xfId="0" applyFont="1" applyFill="1" applyAlignment="1">
      <alignment horizontal="center" vertical="center" wrapText="1"/>
    </xf>
    <xf numFmtId="168" fontId="29" fillId="12" borderId="13" xfId="6" applyNumberFormat="1" applyFont="1" applyFill="1" applyBorder="1" applyAlignment="1">
      <alignment horizontal="center" vertical="center" wrapText="1"/>
    </xf>
    <xf numFmtId="168" fontId="27" fillId="8" borderId="9" xfId="6" applyNumberFormat="1" applyFont="1" applyFill="1" applyBorder="1" applyAlignment="1">
      <alignment horizontal="center" vertical="center" wrapText="1"/>
    </xf>
    <xf numFmtId="3" fontId="36" fillId="0" borderId="9" xfId="0" applyNumberFormat="1" applyFont="1" applyBorder="1" applyAlignment="1">
      <alignment horizontal="right" vertical="center"/>
    </xf>
    <xf numFmtId="9" fontId="36" fillId="0" borderId="9" xfId="4" applyFont="1" applyFill="1" applyBorder="1" applyAlignment="1">
      <alignment horizontal="center" vertical="center"/>
    </xf>
    <xf numFmtId="9" fontId="36" fillId="2" borderId="9" xfId="4" applyFont="1" applyFill="1" applyBorder="1" applyAlignment="1">
      <alignment horizontal="center" vertical="center"/>
    </xf>
    <xf numFmtId="9" fontId="36" fillId="2" borderId="9" xfId="0" applyNumberFormat="1" applyFont="1" applyFill="1" applyBorder="1" applyAlignment="1">
      <alignment horizontal="center" vertical="center"/>
    </xf>
    <xf numFmtId="1" fontId="22" fillId="2" borderId="9" xfId="4" applyNumberFormat="1" applyFont="1" applyFill="1" applyBorder="1" applyAlignment="1">
      <alignment horizontal="center" vertical="center" wrapText="1"/>
    </xf>
    <xf numFmtId="1" fontId="22" fillId="0" borderId="9" xfId="4" applyNumberFormat="1" applyFont="1" applyFill="1" applyBorder="1" applyAlignment="1">
      <alignment horizontal="center" vertical="center" wrapText="1"/>
    </xf>
    <xf numFmtId="9" fontId="22" fillId="18" borderId="9" xfId="4" applyFont="1" applyFill="1" applyBorder="1" applyAlignment="1">
      <alignment horizontal="center" vertical="center" wrapText="1"/>
    </xf>
    <xf numFmtId="0" fontId="22" fillId="2" borderId="0" xfId="19" applyFont="1" applyFill="1" applyAlignment="1">
      <alignment vertical="center" wrapText="1"/>
    </xf>
    <xf numFmtId="0" fontId="22" fillId="0" borderId="0" xfId="19" applyFont="1" applyAlignment="1">
      <alignment vertical="center" wrapText="1"/>
    </xf>
    <xf numFmtId="0" fontId="22" fillId="2" borderId="11" xfId="19" applyFont="1" applyFill="1" applyBorder="1" applyAlignment="1">
      <alignment vertical="center" wrapText="1"/>
    </xf>
    <xf numFmtId="0" fontId="22" fillId="0" borderId="11" xfId="19" applyFont="1" applyBorder="1" applyAlignment="1">
      <alignment vertical="center" wrapText="1"/>
    </xf>
    <xf numFmtId="9" fontId="29" fillId="9" borderId="12" xfId="4" applyFont="1" applyFill="1" applyBorder="1" applyAlignment="1">
      <alignment horizontal="center" vertical="center" wrapText="1"/>
    </xf>
    <xf numFmtId="0" fontId="67" fillId="2" borderId="0" xfId="0" applyFont="1" applyFill="1" applyAlignment="1">
      <alignment vertical="center"/>
    </xf>
    <xf numFmtId="0" fontId="35" fillId="2" borderId="0" xfId="0" applyFont="1" applyFill="1" applyAlignment="1">
      <alignment vertical="center"/>
    </xf>
    <xf numFmtId="0" fontId="51" fillId="0" borderId="9" xfId="0" applyFont="1" applyBorder="1" applyAlignment="1">
      <alignment horizontal="left" vertical="center"/>
    </xf>
    <xf numFmtId="0" fontId="51" fillId="0" borderId="9" xfId="0" applyFont="1" applyBorder="1" applyAlignment="1">
      <alignment horizontal="left" vertical="center" wrapText="1"/>
    </xf>
    <xf numFmtId="168" fontId="27" fillId="16" borderId="9" xfId="6" applyNumberFormat="1" applyFont="1" applyFill="1" applyBorder="1" applyAlignment="1">
      <alignment horizontal="center" vertical="center" wrapText="1"/>
    </xf>
    <xf numFmtId="0" fontId="27" fillId="12" borderId="9" xfId="6" applyNumberFormat="1" applyFont="1" applyFill="1" applyBorder="1" applyAlignment="1">
      <alignment horizontal="center" vertical="center"/>
    </xf>
    <xf numFmtId="168" fontId="27" fillId="12" borderId="44" xfId="6" applyNumberFormat="1" applyFont="1" applyFill="1" applyBorder="1" applyAlignment="1">
      <alignment horizontal="center" vertical="center"/>
    </xf>
    <xf numFmtId="168" fontId="22" fillId="2" borderId="20" xfId="6" applyNumberFormat="1" applyFont="1" applyFill="1" applyBorder="1" applyAlignment="1">
      <alignment vertical="center"/>
    </xf>
    <xf numFmtId="168" fontId="22" fillId="2" borderId="0" xfId="6" applyNumberFormat="1" applyFont="1" applyFill="1" applyBorder="1" applyAlignment="1">
      <alignment vertical="center"/>
    </xf>
    <xf numFmtId="168" fontId="22" fillId="2" borderId="21" xfId="6" applyNumberFormat="1" applyFont="1" applyFill="1" applyBorder="1" applyAlignment="1">
      <alignment vertical="center"/>
    </xf>
    <xf numFmtId="168" fontId="22" fillId="2" borderId="22" xfId="6" applyNumberFormat="1" applyFont="1" applyFill="1" applyBorder="1" applyAlignment="1">
      <alignment vertical="center"/>
    </xf>
    <xf numFmtId="168" fontId="22" fillId="2" borderId="23" xfId="6" applyNumberFormat="1" applyFont="1" applyFill="1" applyBorder="1" applyAlignment="1">
      <alignment vertical="center"/>
    </xf>
    <xf numFmtId="0" fontId="22" fillId="2" borderId="23" xfId="0" applyFont="1" applyFill="1" applyBorder="1" applyAlignment="1">
      <alignment vertical="center"/>
    </xf>
    <xf numFmtId="168" fontId="22" fillId="2" borderId="15" xfId="6" applyNumberFormat="1" applyFont="1" applyFill="1" applyBorder="1" applyAlignment="1">
      <alignment vertical="center"/>
    </xf>
    <xf numFmtId="0" fontId="22" fillId="0" borderId="11" xfId="19" applyFont="1" applyBorder="1" applyAlignment="1">
      <alignment horizontal="center" vertical="center" wrapText="1"/>
    </xf>
    <xf numFmtId="0" fontId="22" fillId="0" borderId="10" xfId="0" applyFont="1" applyBorder="1" applyAlignment="1">
      <alignment vertical="center" wrapText="1"/>
    </xf>
    <xf numFmtId="0" fontId="63" fillId="17" borderId="9" xfId="0" applyFont="1" applyFill="1" applyBorder="1" applyAlignment="1">
      <alignment horizontal="center" vertical="center" wrapText="1"/>
    </xf>
    <xf numFmtId="0" fontId="22" fillId="2" borderId="9" xfId="19" applyFont="1" applyFill="1" applyBorder="1" applyAlignment="1">
      <alignment horizontal="center" vertical="center" wrapText="1"/>
    </xf>
    <xf numFmtId="0" fontId="29" fillId="8" borderId="39" xfId="7" applyNumberFormat="1" applyFont="1" applyFill="1" applyBorder="1" applyAlignment="1">
      <alignment vertical="center" wrapText="1"/>
    </xf>
    <xf numFmtId="0" fontId="22" fillId="0" borderId="11" xfId="0" applyFont="1" applyBorder="1" applyAlignment="1">
      <alignment horizontal="justify" vertical="center" wrapText="1"/>
    </xf>
    <xf numFmtId="168" fontId="22" fillId="0" borderId="14" xfId="6" applyNumberFormat="1" applyFont="1" applyFill="1" applyBorder="1" applyAlignment="1">
      <alignment horizontal="center" vertical="center"/>
    </xf>
    <xf numFmtId="0" fontId="22" fillId="2" borderId="9" xfId="19" applyFont="1" applyFill="1" applyBorder="1" applyAlignment="1">
      <alignment horizontal="left" vertical="center" wrapText="1"/>
    </xf>
    <xf numFmtId="0" fontId="32" fillId="2" borderId="0" xfId="0" applyFont="1" applyFill="1" applyAlignment="1">
      <alignment horizontal="left" vertical="center"/>
    </xf>
    <xf numFmtId="168" fontId="32" fillId="0" borderId="10" xfId="6" applyNumberFormat="1" applyFont="1" applyFill="1" applyBorder="1" applyAlignment="1">
      <alignment horizontal="center" vertical="center"/>
    </xf>
    <xf numFmtId="168" fontId="32" fillId="0" borderId="14" xfId="6" applyNumberFormat="1" applyFont="1" applyFill="1" applyBorder="1" applyAlignment="1">
      <alignment horizontal="center" vertical="center"/>
    </xf>
    <xf numFmtId="168" fontId="32" fillId="0" borderId="44" xfId="6" applyNumberFormat="1" applyFont="1" applyFill="1" applyBorder="1" applyAlignment="1">
      <alignment horizontal="center" vertical="center"/>
    </xf>
    <xf numFmtId="0" fontId="32" fillId="0" borderId="9" xfId="6" applyNumberFormat="1" applyFont="1" applyFill="1" applyBorder="1" applyAlignment="1">
      <alignment horizontal="center" vertical="center"/>
    </xf>
    <xf numFmtId="0" fontId="32" fillId="2" borderId="0" xfId="0" applyFont="1" applyFill="1" applyAlignment="1">
      <alignment vertical="center"/>
    </xf>
    <xf numFmtId="0" fontId="32" fillId="6" borderId="0" xfId="0" applyFont="1" applyFill="1" applyAlignment="1">
      <alignment vertical="center"/>
    </xf>
    <xf numFmtId="0" fontId="32" fillId="0" borderId="0" xfId="0" applyFont="1" applyAlignment="1">
      <alignment vertical="center"/>
    </xf>
    <xf numFmtId="0" fontId="32" fillId="0" borderId="0" xfId="0" applyFont="1" applyAlignment="1">
      <alignment horizontal="left" vertical="center"/>
    </xf>
    <xf numFmtId="44" fontId="32" fillId="0" borderId="9" xfId="6" applyFont="1" applyFill="1" applyBorder="1" applyAlignment="1">
      <alignment horizontal="left" vertical="center"/>
    </xf>
    <xf numFmtId="168" fontId="32" fillId="0" borderId="11" xfId="6" applyNumberFormat="1" applyFont="1" applyFill="1" applyBorder="1" applyAlignment="1">
      <alignment horizontal="center" vertical="center"/>
    </xf>
    <xf numFmtId="168" fontId="32" fillId="0" borderId="9" xfId="6" applyNumberFormat="1" applyFont="1" applyFill="1" applyBorder="1" applyAlignment="1">
      <alignment horizontal="center" vertical="center"/>
    </xf>
    <xf numFmtId="168" fontId="32" fillId="0" borderId="9" xfId="6" applyNumberFormat="1" applyFont="1" applyFill="1" applyBorder="1" applyAlignment="1">
      <alignment horizontal="center" vertical="center" wrapText="1"/>
    </xf>
    <xf numFmtId="168" fontId="22" fillId="16" borderId="11" xfId="6" applyNumberFormat="1" applyFont="1" applyFill="1" applyBorder="1" applyAlignment="1">
      <alignment horizontal="left" vertical="center" wrapText="1"/>
    </xf>
    <xf numFmtId="0" fontId="35" fillId="2" borderId="0" xfId="0" applyFont="1" applyFill="1" applyAlignment="1">
      <alignment horizontal="left" vertical="center"/>
    </xf>
    <xf numFmtId="168" fontId="35" fillId="8" borderId="11" xfId="6" applyNumberFormat="1" applyFont="1" applyFill="1" applyBorder="1" applyAlignment="1">
      <alignment horizontal="left" vertical="center" wrapText="1"/>
    </xf>
    <xf numFmtId="0" fontId="35" fillId="6" borderId="0" xfId="0" applyFont="1" applyFill="1" applyAlignment="1">
      <alignment vertical="center"/>
    </xf>
    <xf numFmtId="0" fontId="35" fillId="0" borderId="0" xfId="0" applyFont="1" applyAlignment="1">
      <alignment vertical="center"/>
    </xf>
    <xf numFmtId="0" fontId="0" fillId="0" borderId="9" xfId="0" applyBorder="1" applyAlignment="1">
      <alignment wrapText="1"/>
    </xf>
    <xf numFmtId="0" fontId="36" fillId="0" borderId="0" xfId="19" applyFont="1" applyAlignment="1">
      <alignment vertical="center"/>
    </xf>
    <xf numFmtId="168" fontId="36" fillId="0" borderId="0" xfId="6" applyNumberFormat="1" applyFont="1" applyFill="1" applyAlignment="1">
      <alignment vertical="center"/>
    </xf>
    <xf numFmtId="0" fontId="52" fillId="0" borderId="11" xfId="0" applyFont="1" applyBorder="1" applyAlignment="1">
      <alignment horizontal="justify" vertical="center" wrapText="1"/>
    </xf>
    <xf numFmtId="10" fontId="36" fillId="2" borderId="9" xfId="4" applyNumberFormat="1" applyFont="1" applyFill="1" applyBorder="1" applyAlignment="1">
      <alignment horizontal="right" vertical="center"/>
    </xf>
    <xf numFmtId="41" fontId="27" fillId="8" borderId="9" xfId="7" applyFont="1" applyFill="1" applyBorder="1" applyAlignment="1">
      <alignment horizontal="center" vertical="center"/>
    </xf>
    <xf numFmtId="0" fontId="23" fillId="0" borderId="11" xfId="0" applyFont="1" applyBorder="1" applyAlignment="1">
      <alignment horizontal="justify" vertical="center"/>
    </xf>
    <xf numFmtId="165" fontId="36" fillId="0" borderId="9" xfId="19" applyNumberFormat="1" applyFont="1" applyBorder="1" applyAlignment="1">
      <alignment horizontal="center" vertical="center"/>
    </xf>
    <xf numFmtId="0" fontId="36" fillId="0" borderId="9" xfId="0" applyFont="1" applyBorder="1" applyAlignment="1">
      <alignment horizontal="justify" vertical="center" wrapText="1"/>
    </xf>
    <xf numFmtId="41" fontId="23" fillId="2" borderId="0" xfId="0" applyNumberFormat="1" applyFont="1" applyFill="1" applyAlignment="1">
      <alignment horizontal="left" vertical="center" wrapText="1"/>
    </xf>
    <xf numFmtId="0" fontId="2" fillId="0" borderId="0" xfId="2" applyFont="1" applyAlignment="1">
      <alignment vertical="center" wrapText="1"/>
    </xf>
    <xf numFmtId="168" fontId="29" fillId="11" borderId="27" xfId="6" applyNumberFormat="1" applyFont="1" applyFill="1" applyBorder="1" applyAlignment="1">
      <alignment horizontal="center" vertical="center" wrapText="1"/>
    </xf>
    <xf numFmtId="41" fontId="27" fillId="2" borderId="16" xfId="7" applyFont="1" applyFill="1" applyBorder="1" applyAlignment="1">
      <alignment vertical="center" wrapText="1"/>
    </xf>
    <xf numFmtId="0" fontId="47" fillId="16" borderId="9" xfId="0" applyFont="1" applyFill="1" applyBorder="1" applyAlignment="1">
      <alignment vertical="center" wrapText="1"/>
    </xf>
    <xf numFmtId="43" fontId="26" fillId="2" borderId="0" xfId="8" applyFont="1" applyFill="1" applyAlignment="1">
      <alignment vertical="center"/>
    </xf>
    <xf numFmtId="0" fontId="36" fillId="2" borderId="11" xfId="0" applyFont="1" applyFill="1" applyBorder="1" applyAlignment="1">
      <alignment vertical="center" wrapText="1"/>
    </xf>
    <xf numFmtId="41" fontId="29" fillId="8" borderId="32" xfId="7" applyFont="1" applyFill="1" applyBorder="1" applyAlignment="1">
      <alignment vertical="center"/>
    </xf>
    <xf numFmtId="41" fontId="29" fillId="8" borderId="36" xfId="7" applyFont="1" applyFill="1" applyBorder="1" applyAlignment="1">
      <alignment vertical="center"/>
    </xf>
    <xf numFmtId="168" fontId="29" fillId="8" borderId="11" xfId="6" applyNumberFormat="1" applyFont="1" applyFill="1" applyBorder="1" applyAlignment="1">
      <alignment horizontal="right" vertical="center" wrapText="1"/>
    </xf>
    <xf numFmtId="41" fontId="36" fillId="0" borderId="9" xfId="7" applyFont="1" applyFill="1" applyBorder="1" applyAlignment="1">
      <alignment horizontal="center" vertical="center" wrapText="1"/>
    </xf>
    <xf numFmtId="41" fontId="29" fillId="11" borderId="30" xfId="7" applyFont="1" applyFill="1" applyBorder="1" applyAlignment="1">
      <alignment horizontal="center" vertical="center"/>
    </xf>
    <xf numFmtId="0" fontId="35" fillId="10" borderId="14" xfId="0" applyFont="1" applyFill="1" applyBorder="1" applyAlignment="1">
      <alignment horizontal="justify" vertical="center"/>
    </xf>
    <xf numFmtId="0" fontId="22" fillId="2" borderId="14" xfId="0" applyFont="1" applyFill="1" applyBorder="1" applyAlignment="1">
      <alignment horizontal="justify" vertical="center"/>
    </xf>
    <xf numFmtId="0" fontId="23" fillId="0" borderId="14" xfId="0" applyFont="1" applyBorder="1" applyAlignment="1">
      <alignment horizontal="justify" vertical="center"/>
    </xf>
    <xf numFmtId="0" fontId="22" fillId="0" borderId="14" xfId="0" applyFont="1" applyBorder="1" applyAlignment="1">
      <alignment horizontal="justify" vertical="center"/>
    </xf>
    <xf numFmtId="0" fontId="22" fillId="2" borderId="10" xfId="0" applyFont="1" applyFill="1" applyBorder="1" applyAlignment="1">
      <alignment horizontal="justify" vertical="center" wrapText="1"/>
    </xf>
    <xf numFmtId="41" fontId="29" fillId="11" borderId="18" xfId="7" applyFont="1" applyFill="1" applyBorder="1" applyAlignment="1">
      <alignment horizontal="center" vertical="center" wrapText="1"/>
    </xf>
    <xf numFmtId="168" fontId="27" fillId="19" borderId="9" xfId="6" applyNumberFormat="1" applyFont="1" applyFill="1" applyBorder="1" applyAlignment="1">
      <alignment horizontal="center" vertical="center" wrapText="1"/>
    </xf>
    <xf numFmtId="168" fontId="22" fillId="20" borderId="44" xfId="6" applyNumberFormat="1" applyFont="1" applyFill="1" applyBorder="1" applyAlignment="1">
      <alignment horizontal="center" vertical="center"/>
    </xf>
    <xf numFmtId="0" fontId="68" fillId="0" borderId="0" xfId="0" applyFont="1" applyAlignment="1">
      <alignment horizontal="justify" vertical="center"/>
    </xf>
    <xf numFmtId="0" fontId="26" fillId="0" borderId="14" xfId="0" applyFont="1" applyBorder="1" applyAlignment="1">
      <alignment horizontal="center" vertical="center"/>
    </xf>
    <xf numFmtId="41" fontId="29" fillId="9" borderId="64" xfId="7" applyFont="1" applyFill="1" applyBorder="1" applyAlignment="1">
      <alignment horizontal="center" vertical="center"/>
    </xf>
    <xf numFmtId="41" fontId="29" fillId="9" borderId="65" xfId="7" applyFont="1" applyFill="1" applyBorder="1" applyAlignment="1">
      <alignment horizontal="center" vertical="center"/>
    </xf>
    <xf numFmtId="41" fontId="29" fillId="9" borderId="64" xfId="7" applyFont="1" applyFill="1" applyBorder="1" applyAlignment="1">
      <alignment horizontal="center" vertical="center" wrapText="1"/>
    </xf>
    <xf numFmtId="41" fontId="29" fillId="9" borderId="46" xfId="7" applyFont="1" applyFill="1" applyBorder="1" applyAlignment="1">
      <alignment horizontal="center" vertical="center" wrapText="1"/>
    </xf>
    <xf numFmtId="0" fontId="23" fillId="2" borderId="19" xfId="0" applyFont="1" applyFill="1" applyBorder="1" applyAlignment="1">
      <alignment horizontal="center" vertical="center" wrapText="1"/>
    </xf>
    <xf numFmtId="0" fontId="23" fillId="2" borderId="13" xfId="0" applyFont="1" applyFill="1" applyBorder="1" applyAlignment="1">
      <alignment horizontal="center" vertical="center" wrapText="1"/>
    </xf>
    <xf numFmtId="44" fontId="22" fillId="0" borderId="9" xfId="6" applyFont="1" applyBorder="1" applyAlignment="1">
      <alignment horizontal="left" vertical="center" wrapText="1"/>
    </xf>
    <xf numFmtId="0" fontId="22" fillId="0" borderId="9" xfId="19" applyFont="1" applyBorder="1" applyAlignment="1">
      <alignment horizontal="center" vertical="center" wrapText="1"/>
    </xf>
    <xf numFmtId="0" fontId="68" fillId="0" borderId="9" xfId="0" applyFont="1" applyBorder="1" applyAlignment="1">
      <alignment vertical="center" wrapText="1"/>
    </xf>
    <xf numFmtId="168" fontId="22" fillId="0" borderId="11" xfId="0" applyNumberFormat="1" applyFont="1" applyBorder="1" applyAlignment="1">
      <alignment horizontal="justify" vertical="center"/>
    </xf>
    <xf numFmtId="44" fontId="22" fillId="0" borderId="11" xfId="0" applyNumberFormat="1" applyFont="1" applyBorder="1" applyAlignment="1">
      <alignment horizontal="justify" vertical="center"/>
    </xf>
    <xf numFmtId="167" fontId="22" fillId="18" borderId="9" xfId="4" applyNumberFormat="1" applyFont="1" applyFill="1" applyBorder="1" applyAlignment="1">
      <alignment horizontal="center" vertical="center" wrapText="1"/>
    </xf>
    <xf numFmtId="167" fontId="22" fillId="18" borderId="12" xfId="4" applyNumberFormat="1" applyFont="1" applyFill="1" applyBorder="1" applyAlignment="1">
      <alignment horizontal="center" vertical="center" wrapText="1"/>
    </xf>
    <xf numFmtId="168" fontId="26" fillId="0" borderId="9" xfId="6" applyNumberFormat="1" applyFont="1" applyFill="1" applyBorder="1" applyAlignment="1">
      <alignment vertical="center"/>
    </xf>
    <xf numFmtId="167" fontId="22" fillId="0" borderId="9" xfId="4" applyNumberFormat="1" applyFont="1" applyFill="1" applyBorder="1" applyAlignment="1">
      <alignment horizontal="center" vertical="center" wrapText="1"/>
    </xf>
    <xf numFmtId="14" fontId="23" fillId="2" borderId="0" xfId="6" applyNumberFormat="1" applyFont="1" applyFill="1" applyBorder="1" applyAlignment="1">
      <alignment horizontal="center" vertical="center"/>
    </xf>
    <xf numFmtId="9" fontId="22" fillId="2" borderId="0" xfId="4" applyFont="1" applyFill="1" applyAlignment="1">
      <alignment vertical="center"/>
    </xf>
    <xf numFmtId="164" fontId="53" fillId="0" borderId="0" xfId="4" applyNumberFormat="1" applyFont="1" applyFill="1" applyAlignment="1">
      <alignment vertical="center"/>
    </xf>
    <xf numFmtId="167" fontId="26" fillId="2" borderId="0" xfId="4" applyNumberFormat="1" applyFont="1" applyFill="1" applyAlignment="1">
      <alignment vertical="center"/>
    </xf>
    <xf numFmtId="0" fontId="23" fillId="2" borderId="12" xfId="0" applyFont="1" applyFill="1" applyBorder="1" applyAlignment="1">
      <alignment horizontal="center" vertical="center"/>
    </xf>
    <xf numFmtId="0" fontId="29" fillId="0" borderId="39" xfId="7" applyNumberFormat="1" applyFont="1" applyFill="1" applyBorder="1" applyAlignment="1">
      <alignment vertical="center" wrapText="1"/>
    </xf>
    <xf numFmtId="41" fontId="29" fillId="2" borderId="0" xfId="7" applyFont="1" applyFill="1" applyBorder="1" applyAlignment="1">
      <alignment horizontal="center" vertical="center"/>
    </xf>
    <xf numFmtId="0" fontId="71" fillId="2" borderId="23" xfId="0" applyFont="1" applyFill="1" applyBorder="1" applyAlignment="1">
      <alignment horizontal="left" vertical="center" wrapText="1"/>
    </xf>
    <xf numFmtId="41" fontId="29" fillId="8" borderId="31" xfId="7" applyFont="1" applyFill="1" applyBorder="1" applyAlignment="1">
      <alignment horizontal="center" vertical="center" wrapText="1"/>
    </xf>
    <xf numFmtId="41" fontId="36" fillId="0" borderId="9" xfId="7" applyFont="1" applyFill="1" applyBorder="1" applyAlignment="1">
      <alignment horizontal="left" vertical="center" wrapText="1"/>
    </xf>
    <xf numFmtId="0" fontId="22" fillId="2" borderId="11" xfId="0" applyFont="1" applyFill="1" applyBorder="1" applyAlignment="1">
      <alignment horizontal="justify" vertical="center" wrapText="1"/>
    </xf>
    <xf numFmtId="0" fontId="22" fillId="2" borderId="11" xfId="0" applyFont="1" applyFill="1" applyBorder="1" applyAlignment="1">
      <alignment vertical="center"/>
    </xf>
    <xf numFmtId="0" fontId="22" fillId="2" borderId="9" xfId="2" applyFont="1" applyFill="1" applyBorder="1" applyAlignment="1">
      <alignment horizontal="left" vertical="center" wrapText="1"/>
    </xf>
    <xf numFmtId="164" fontId="22" fillId="2" borderId="24" xfId="1" applyFont="1" applyFill="1" applyBorder="1" applyAlignment="1">
      <alignment horizontal="center" vertical="center" wrapText="1"/>
    </xf>
    <xf numFmtId="168" fontId="22" fillId="0" borderId="10" xfId="6" applyNumberFormat="1" applyFont="1" applyBorder="1" applyAlignment="1">
      <alignment vertical="center"/>
    </xf>
    <xf numFmtId="0" fontId="23" fillId="2" borderId="9" xfId="0" applyFont="1" applyFill="1" applyBorder="1" applyAlignment="1">
      <alignment horizontal="left" vertical="center" wrapText="1"/>
    </xf>
    <xf numFmtId="9" fontId="22" fillId="2" borderId="9" xfId="2" applyNumberFormat="1" applyFont="1" applyFill="1" applyBorder="1" applyAlignment="1">
      <alignment horizontal="right" vertical="center"/>
    </xf>
    <xf numFmtId="0" fontId="72" fillId="2" borderId="0" xfId="0" applyFont="1" applyFill="1" applyAlignment="1">
      <alignment horizontal="center" vertical="center"/>
    </xf>
    <xf numFmtId="0" fontId="73" fillId="2" borderId="0" xfId="0" applyFont="1" applyFill="1" applyAlignment="1">
      <alignment horizontal="left" vertical="center"/>
    </xf>
    <xf numFmtId="0" fontId="73" fillId="2" borderId="0" xfId="0" applyFont="1" applyFill="1" applyAlignment="1">
      <alignment vertical="center"/>
    </xf>
    <xf numFmtId="0" fontId="73" fillId="0" borderId="0" xfId="0" applyFont="1" applyAlignment="1">
      <alignment vertical="center"/>
    </xf>
    <xf numFmtId="41" fontId="29" fillId="0" borderId="13" xfId="7" applyFont="1" applyFill="1" applyBorder="1" applyAlignment="1">
      <alignment horizontal="center" vertical="center"/>
    </xf>
    <xf numFmtId="0" fontId="23" fillId="2" borderId="10" xfId="0" applyFont="1" applyFill="1" applyBorder="1" applyAlignment="1">
      <alignment horizontal="left" vertical="center" wrapText="1"/>
    </xf>
    <xf numFmtId="0" fontId="22" fillId="2" borderId="10" xfId="0" applyFont="1" applyFill="1" applyBorder="1" applyAlignment="1">
      <alignment horizontal="left" vertical="center"/>
    </xf>
    <xf numFmtId="168" fontId="22" fillId="0" borderId="9" xfId="0" applyNumberFormat="1" applyFont="1" applyBorder="1" applyAlignment="1">
      <alignment vertical="center"/>
    </xf>
    <xf numFmtId="168" fontId="74" fillId="16" borderId="0" xfId="0" applyNumberFormat="1" applyFont="1" applyFill="1" applyAlignment="1">
      <alignment vertical="center"/>
    </xf>
    <xf numFmtId="0" fontId="47" fillId="0" borderId="9" xfId="0" applyFont="1" applyBorder="1" applyAlignment="1">
      <alignment vertical="center"/>
    </xf>
    <xf numFmtId="0" fontId="22" fillId="0" borderId="9" xfId="3" applyNumberFormat="1" applyFont="1" applyFill="1" applyBorder="1" applyAlignment="1">
      <alignment horizontal="center" vertical="center"/>
    </xf>
    <xf numFmtId="0" fontId="26" fillId="0" borderId="0" xfId="0" applyFont="1" applyAlignment="1">
      <alignment horizontal="justify" vertical="center" wrapText="1"/>
    </xf>
    <xf numFmtId="164" fontId="36" fillId="0" borderId="26" xfId="1" applyFont="1" applyFill="1" applyBorder="1" applyAlignment="1">
      <alignment horizontal="center" vertical="center"/>
    </xf>
    <xf numFmtId="0" fontId="22" fillId="0" borderId="11" xfId="19" applyFont="1" applyBorder="1" applyAlignment="1">
      <alignment horizontal="left" vertical="center" wrapText="1"/>
    </xf>
    <xf numFmtId="0" fontId="22" fillId="0" borderId="11" xfId="0" applyFont="1" applyBorder="1" applyAlignment="1">
      <alignment horizontal="left" vertical="center" wrapText="1"/>
    </xf>
    <xf numFmtId="169" fontId="36" fillId="0" borderId="9" xfId="8" applyNumberFormat="1" applyFont="1" applyFill="1" applyBorder="1" applyAlignment="1">
      <alignment horizontal="center" vertical="center"/>
    </xf>
    <xf numFmtId="168" fontId="22" fillId="16" borderId="44" xfId="6" applyNumberFormat="1" applyFont="1" applyFill="1" applyBorder="1" applyAlignment="1">
      <alignment horizontal="center" vertical="center"/>
    </xf>
    <xf numFmtId="168" fontId="35" fillId="16" borderId="44" xfId="6" applyNumberFormat="1" applyFont="1" applyFill="1" applyBorder="1" applyAlignment="1">
      <alignment horizontal="center" vertical="center"/>
    </xf>
    <xf numFmtId="168" fontId="22" fillId="16" borderId="11" xfId="6" applyNumberFormat="1" applyFont="1" applyFill="1" applyBorder="1" applyAlignment="1">
      <alignment horizontal="center" vertical="center"/>
    </xf>
    <xf numFmtId="168" fontId="22" fillId="16" borderId="9" xfId="6" applyNumberFormat="1" applyFont="1" applyFill="1" applyBorder="1" applyAlignment="1">
      <alignment horizontal="center" vertical="center" wrapText="1"/>
    </xf>
    <xf numFmtId="0" fontId="22" fillId="16" borderId="11" xfId="0" applyFont="1" applyFill="1" applyBorder="1" applyAlignment="1">
      <alignment horizontal="justify" vertical="center"/>
    </xf>
    <xf numFmtId="44" fontId="22" fillId="16" borderId="9" xfId="6" applyFont="1" applyFill="1" applyBorder="1" applyAlignment="1">
      <alignment horizontal="center" vertical="center"/>
    </xf>
    <xf numFmtId="0" fontId="22" fillId="21" borderId="11" xfId="0" applyFont="1" applyFill="1" applyBorder="1" applyAlignment="1">
      <alignment vertical="center" wrapText="1"/>
    </xf>
    <xf numFmtId="0" fontId="22" fillId="4" borderId="11" xfId="0" applyFont="1" applyFill="1" applyBorder="1" applyAlignment="1">
      <alignment horizontal="justify" vertical="center"/>
    </xf>
    <xf numFmtId="0" fontId="22" fillId="21" borderId="11" xfId="0" applyFont="1" applyFill="1" applyBorder="1" applyAlignment="1">
      <alignment horizontal="justify" vertical="center"/>
    </xf>
    <xf numFmtId="0" fontId="35" fillId="21" borderId="11" xfId="0" applyFont="1" applyFill="1" applyBorder="1" applyAlignment="1">
      <alignment horizontal="justify" vertical="center"/>
    </xf>
    <xf numFmtId="0" fontId="22" fillId="4" borderId="11" xfId="0" applyFont="1" applyFill="1" applyBorder="1" applyAlignment="1">
      <alignment vertical="center" wrapText="1"/>
    </xf>
    <xf numFmtId="0" fontId="22" fillId="4" borderId="9" xfId="0" applyFont="1" applyFill="1" applyBorder="1" applyAlignment="1">
      <alignment vertical="center" wrapText="1"/>
    </xf>
    <xf numFmtId="0" fontId="9" fillId="4" borderId="9" xfId="0"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9" fontId="22" fillId="16" borderId="9" xfId="4" applyFont="1" applyFill="1" applyBorder="1" applyAlignment="1">
      <alignment vertical="center"/>
    </xf>
    <xf numFmtId="0" fontId="0" fillId="0" borderId="9" xfId="0" applyBorder="1" applyAlignment="1">
      <alignment vertical="center" wrapText="1"/>
    </xf>
    <xf numFmtId="0" fontId="22" fillId="2" borderId="9" xfId="0" applyFont="1" applyFill="1" applyBorder="1" applyAlignment="1">
      <alignment horizontal="left" vertical="center"/>
    </xf>
    <xf numFmtId="41" fontId="29" fillId="21" borderId="9" xfId="7"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9" xfId="0" applyFont="1" applyFill="1" applyBorder="1" applyAlignment="1">
      <alignment horizontal="center" vertical="center"/>
    </xf>
    <xf numFmtId="0" fontId="36" fillId="0" borderId="9" xfId="0" applyFont="1" applyFill="1" applyBorder="1" applyAlignment="1">
      <alignment horizontal="justify" vertical="center"/>
    </xf>
    <xf numFmtId="0" fontId="36" fillId="0" borderId="9" xfId="0" applyFont="1" applyFill="1" applyBorder="1" applyAlignment="1">
      <alignment horizontal="center" vertical="center"/>
    </xf>
    <xf numFmtId="0" fontId="26" fillId="0" borderId="9" xfId="0" applyFont="1" applyFill="1" applyBorder="1" applyAlignment="1">
      <alignment horizontal="justify" vertical="center"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justify" vertical="center" wrapText="1"/>
    </xf>
    <xf numFmtId="168" fontId="26" fillId="0" borderId="9" xfId="6" applyNumberFormat="1" applyFont="1" applyFill="1" applyBorder="1" applyAlignment="1">
      <alignment vertical="center" wrapText="1"/>
    </xf>
    <xf numFmtId="168" fontId="23" fillId="0" borderId="0" xfId="0" applyNumberFormat="1" applyFont="1" applyFill="1" applyAlignment="1">
      <alignment vertical="center"/>
    </xf>
    <xf numFmtId="168" fontId="23" fillId="0" borderId="0" xfId="6" applyNumberFormat="1" applyFont="1" applyFill="1" applyAlignment="1">
      <alignment vertical="center"/>
    </xf>
    <xf numFmtId="0" fontId="22" fillId="0" borderId="9" xfId="0" applyFont="1" applyFill="1" applyBorder="1" applyAlignment="1">
      <alignment vertical="center" wrapText="1"/>
    </xf>
    <xf numFmtId="0" fontId="22" fillId="0" borderId="9" xfId="0" applyFont="1" applyFill="1" applyBorder="1" applyAlignment="1">
      <alignment vertical="center"/>
    </xf>
    <xf numFmtId="0" fontId="26" fillId="0" borderId="0" xfId="0" applyFont="1" applyFill="1" applyAlignment="1">
      <alignment vertical="center"/>
    </xf>
    <xf numFmtId="0" fontId="26" fillId="0" borderId="0" xfId="0" applyFont="1" applyFill="1" applyAlignment="1">
      <alignment vertical="center" wrapText="1"/>
    </xf>
    <xf numFmtId="0" fontId="26" fillId="2" borderId="10" xfId="0" applyFont="1" applyFill="1" applyBorder="1" applyAlignment="1">
      <alignment horizontal="center" vertical="center"/>
    </xf>
    <xf numFmtId="0" fontId="26" fillId="2" borderId="11" xfId="0" applyFont="1" applyFill="1" applyBorder="1" applyAlignment="1">
      <alignment horizontal="center" vertical="center"/>
    </xf>
    <xf numFmtId="0" fontId="29" fillId="8" borderId="9" xfId="0" applyFont="1" applyFill="1" applyBorder="1" applyAlignment="1">
      <alignment horizontal="center" vertical="center" wrapText="1"/>
    </xf>
    <xf numFmtId="0" fontId="27" fillId="0" borderId="9" xfId="0" applyFont="1" applyBorder="1" applyAlignment="1">
      <alignment horizontal="center" vertical="center"/>
    </xf>
    <xf numFmtId="0" fontId="29" fillId="8" borderId="9" xfId="0" applyFont="1" applyFill="1" applyBorder="1" applyAlignment="1">
      <alignment horizontal="justify" vertical="center" wrapText="1"/>
    </xf>
    <xf numFmtId="0" fontId="29" fillId="8" borderId="11" xfId="0" applyFont="1" applyFill="1" applyBorder="1" applyAlignment="1">
      <alignment horizontal="justify" vertical="center" wrapText="1"/>
    </xf>
    <xf numFmtId="41" fontId="30" fillId="8" borderId="10" xfId="7" applyFont="1" applyFill="1" applyBorder="1" applyAlignment="1">
      <alignment horizontal="center" vertical="center" wrapText="1"/>
    </xf>
    <xf numFmtId="41" fontId="30" fillId="8" borderId="14" xfId="7"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4" fillId="2" borderId="17" xfId="0" applyFont="1" applyFill="1" applyBorder="1" applyAlignment="1">
      <alignment horizontal="center" vertical="center"/>
    </xf>
    <xf numFmtId="0" fontId="24" fillId="2" borderId="18" xfId="0" applyFont="1" applyFill="1" applyBorder="1" applyAlignment="1">
      <alignment horizontal="center" vertical="center"/>
    </xf>
    <xf numFmtId="0" fontId="24" fillId="2" borderId="22"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19" xfId="0" applyFont="1" applyFill="1" applyBorder="1" applyAlignment="1">
      <alignment horizontal="justify" vertical="center"/>
    </xf>
    <xf numFmtId="0" fontId="24" fillId="2" borderId="15" xfId="0" applyFont="1" applyFill="1" applyBorder="1" applyAlignment="1">
      <alignment horizontal="justify" vertical="center"/>
    </xf>
    <xf numFmtId="0" fontId="29" fillId="8" borderId="10" xfId="0" applyFont="1" applyFill="1" applyBorder="1" applyAlignment="1">
      <alignment horizontal="justify" vertical="center" wrapText="1"/>
    </xf>
    <xf numFmtId="0" fontId="29" fillId="8" borderId="37" xfId="7" applyNumberFormat="1" applyFont="1" applyFill="1" applyBorder="1" applyAlignment="1">
      <alignment horizontal="center" vertical="center" wrapText="1"/>
    </xf>
    <xf numFmtId="0" fontId="29" fillId="8" borderId="39" xfId="7" applyNumberFormat="1" applyFont="1" applyFill="1" applyBorder="1" applyAlignment="1">
      <alignment horizontal="center" vertical="center" wrapText="1"/>
    </xf>
    <xf numFmtId="0" fontId="36" fillId="2" borderId="17" xfId="0" applyFont="1" applyFill="1" applyBorder="1" applyAlignment="1">
      <alignment horizontal="center" vertical="center"/>
    </xf>
    <xf numFmtId="0" fontId="36" fillId="2" borderId="18" xfId="0" applyFont="1" applyFill="1" applyBorder="1" applyAlignment="1">
      <alignment horizontal="center" vertical="center"/>
    </xf>
    <xf numFmtId="0" fontId="36" fillId="2" borderId="19" xfId="0" applyFont="1" applyFill="1" applyBorder="1" applyAlignment="1">
      <alignment horizontal="center" vertical="center"/>
    </xf>
    <xf numFmtId="0" fontId="36" fillId="2" borderId="22" xfId="0" applyFont="1" applyFill="1" applyBorder="1" applyAlignment="1">
      <alignment horizontal="center" vertical="center"/>
    </xf>
    <xf numFmtId="0" fontId="36" fillId="2" borderId="23" xfId="0" applyFont="1" applyFill="1" applyBorder="1" applyAlignment="1">
      <alignment horizontal="center" vertical="center"/>
    </xf>
    <xf numFmtId="0" fontId="36" fillId="2" borderId="15" xfId="0" applyFont="1" applyFill="1" applyBorder="1" applyAlignment="1">
      <alignment horizontal="center" vertical="center"/>
    </xf>
    <xf numFmtId="41" fontId="27" fillId="8" borderId="29" xfId="7" applyFont="1" applyFill="1" applyBorder="1" applyAlignment="1">
      <alignment horizontal="center" vertical="center" wrapText="1"/>
    </xf>
    <xf numFmtId="41" fontId="27" fillId="8" borderId="52" xfId="7" applyFont="1" applyFill="1" applyBorder="1" applyAlignment="1">
      <alignment horizontal="center" vertical="center" wrapText="1"/>
    </xf>
    <xf numFmtId="0" fontId="27" fillId="2" borderId="9" xfId="0" applyFont="1" applyFill="1" applyBorder="1" applyAlignment="1">
      <alignment horizontal="center" vertical="center"/>
    </xf>
    <xf numFmtId="41" fontId="38" fillId="8" borderId="10" xfId="7" applyFont="1" applyFill="1" applyBorder="1" applyAlignment="1">
      <alignment horizontal="center" vertical="center" wrapText="1"/>
    </xf>
    <xf numFmtId="41" fontId="38" fillId="8" borderId="14" xfId="7" applyFont="1" applyFill="1" applyBorder="1" applyAlignment="1">
      <alignment horizontal="center" vertical="center" wrapText="1"/>
    </xf>
    <xf numFmtId="41" fontId="38" fillId="8" borderId="11" xfId="7"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6" fillId="2" borderId="9" xfId="0" applyFont="1" applyFill="1" applyBorder="1" applyAlignment="1">
      <alignment horizontal="center" vertical="center"/>
    </xf>
    <xf numFmtId="0" fontId="29" fillId="8" borderId="37" xfId="7" applyNumberFormat="1" applyFont="1" applyFill="1" applyBorder="1" applyAlignment="1">
      <alignment horizontal="left" vertical="center" wrapText="1"/>
    </xf>
    <xf numFmtId="0" fontId="29" fillId="8" borderId="39" xfId="7" applyNumberFormat="1" applyFont="1" applyFill="1" applyBorder="1" applyAlignment="1">
      <alignment horizontal="left" vertical="center" wrapText="1"/>
    </xf>
    <xf numFmtId="0" fontId="23" fillId="0" borderId="9" xfId="0" applyFont="1" applyBorder="1" applyAlignment="1">
      <alignment horizontal="left" vertical="center" wrapText="1"/>
    </xf>
    <xf numFmtId="0" fontId="23" fillId="0" borderId="9" xfId="0" applyFont="1" applyBorder="1" applyAlignment="1">
      <alignment horizontal="left" vertical="center"/>
    </xf>
    <xf numFmtId="41" fontId="30" fillId="8" borderId="9" xfId="7" applyFont="1" applyFill="1" applyBorder="1" applyAlignment="1">
      <alignment horizontal="center" vertical="center" wrapText="1"/>
    </xf>
    <xf numFmtId="0" fontId="21" fillId="2" borderId="9" xfId="0" applyFont="1" applyFill="1" applyBorder="1" applyAlignment="1">
      <alignment horizontal="center" vertical="center" wrapText="1"/>
    </xf>
    <xf numFmtId="0" fontId="24" fillId="2" borderId="19" xfId="0" applyFont="1" applyFill="1" applyBorder="1" applyAlignment="1">
      <alignment horizontal="center" vertical="center"/>
    </xf>
    <xf numFmtId="0" fontId="24" fillId="2" borderId="15" xfId="0" applyFont="1" applyFill="1" applyBorder="1" applyAlignment="1">
      <alignment horizontal="center" vertical="center"/>
    </xf>
    <xf numFmtId="0" fontId="22" fillId="2" borderId="9" xfId="0" applyFont="1" applyFill="1" applyBorder="1" applyAlignment="1">
      <alignment horizontal="center" vertical="center"/>
    </xf>
    <xf numFmtId="41" fontId="29" fillId="8" borderId="29" xfId="7" applyFont="1" applyFill="1" applyBorder="1" applyAlignment="1">
      <alignment horizontal="right" vertical="center"/>
    </xf>
    <xf numFmtId="41" fontId="29" fillId="8" borderId="11" xfId="7" applyFont="1" applyFill="1" applyBorder="1" applyAlignment="1">
      <alignment horizontal="right" vertical="center"/>
    </xf>
    <xf numFmtId="0" fontId="72" fillId="2" borderId="30" xfId="0" applyFont="1" applyFill="1" applyBorder="1" applyAlignment="1">
      <alignment horizontal="center" vertical="center"/>
    </xf>
    <xf numFmtId="0" fontId="72" fillId="0" borderId="30" xfId="0" applyFont="1" applyBorder="1" applyAlignment="1">
      <alignment horizontal="center" vertical="center"/>
    </xf>
    <xf numFmtId="0" fontId="72" fillId="2" borderId="0" xfId="0" applyFont="1" applyFill="1" applyAlignment="1">
      <alignment horizontal="center" vertical="center"/>
    </xf>
    <xf numFmtId="0" fontId="72" fillId="2" borderId="9" xfId="0" applyFont="1" applyFill="1" applyBorder="1" applyAlignment="1">
      <alignment horizontal="center" vertical="center"/>
    </xf>
    <xf numFmtId="0" fontId="72" fillId="0" borderId="0" xfId="0" applyFont="1" applyAlignment="1">
      <alignment horizontal="center" vertical="center"/>
    </xf>
    <xf numFmtId="0" fontId="25" fillId="2" borderId="0" xfId="0" applyFont="1" applyFill="1" applyAlignment="1">
      <alignment horizontal="center" vertical="center"/>
    </xf>
    <xf numFmtId="41" fontId="29" fillId="8" borderId="42" xfId="7" applyFont="1" applyFill="1" applyBorder="1" applyAlignment="1">
      <alignment horizontal="right" vertical="center"/>
    </xf>
    <xf numFmtId="41" fontId="29" fillId="8" borderId="19" xfId="7" applyFont="1" applyFill="1" applyBorder="1" applyAlignment="1">
      <alignment horizontal="right" vertical="center"/>
    </xf>
    <xf numFmtId="0" fontId="23" fillId="0" borderId="10" xfId="0" applyFont="1" applyBorder="1" applyAlignment="1">
      <alignment horizontal="left" vertical="center" wrapText="1"/>
    </xf>
    <xf numFmtId="0" fontId="23" fillId="0" borderId="14" xfId="0" applyFont="1" applyBorder="1" applyAlignment="1">
      <alignment horizontal="left" vertical="center" wrapText="1"/>
    </xf>
    <xf numFmtId="0" fontId="23" fillId="0" borderId="11" xfId="0" applyFont="1" applyBorder="1" applyAlignment="1">
      <alignment horizontal="left" vertical="center" wrapText="1"/>
    </xf>
    <xf numFmtId="0" fontId="22" fillId="0" borderId="20" xfId="0" applyFont="1" applyBorder="1" applyAlignment="1">
      <alignment horizontal="left" vertical="center" wrapText="1"/>
    </xf>
    <xf numFmtId="0" fontId="22" fillId="0" borderId="0" xfId="0" applyFont="1" applyAlignment="1">
      <alignment horizontal="left" vertical="center" wrapText="1"/>
    </xf>
    <xf numFmtId="41" fontId="29" fillId="8" borderId="9" xfId="7" applyFont="1" applyFill="1" applyBorder="1" applyAlignment="1">
      <alignment horizontal="center" vertical="center"/>
    </xf>
    <xf numFmtId="0" fontId="27" fillId="2" borderId="9"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7" fillId="0" borderId="10" xfId="0" applyFont="1" applyBorder="1" applyAlignment="1">
      <alignment horizontal="center" vertical="center"/>
    </xf>
    <xf numFmtId="0" fontId="27" fillId="0" borderId="14" xfId="0" applyFont="1" applyBorder="1" applyAlignment="1">
      <alignment horizontal="center" vertical="center"/>
    </xf>
    <xf numFmtId="0" fontId="25" fillId="2" borderId="30" xfId="0" applyFont="1" applyFill="1" applyBorder="1" applyAlignment="1">
      <alignment horizontal="center" vertical="center"/>
    </xf>
    <xf numFmtId="168" fontId="29" fillId="8" borderId="14" xfId="6" applyNumberFormat="1" applyFont="1" applyFill="1" applyBorder="1" applyAlignment="1">
      <alignment horizontal="center" vertical="center" wrapText="1"/>
    </xf>
    <xf numFmtId="168" fontId="29" fillId="8" borderId="11" xfId="6" applyNumberFormat="1" applyFont="1" applyFill="1" applyBorder="1" applyAlignment="1">
      <alignment horizontal="center" vertical="center" wrapText="1"/>
    </xf>
    <xf numFmtId="41" fontId="29" fillId="11" borderId="42" xfId="7" applyFont="1" applyFill="1" applyBorder="1" applyAlignment="1">
      <alignment horizontal="center" vertical="center"/>
    </xf>
    <xf numFmtId="41" fontId="29" fillId="11" borderId="18" xfId="7" applyFont="1" applyFill="1" applyBorder="1" applyAlignment="1">
      <alignment horizontal="center" vertical="center"/>
    </xf>
    <xf numFmtId="41" fontId="27" fillId="2" borderId="13" xfId="7" applyFont="1" applyFill="1" applyBorder="1" applyAlignment="1">
      <alignment horizontal="center" vertical="center"/>
    </xf>
    <xf numFmtId="41" fontId="27" fillId="2" borderId="16" xfId="7" applyFont="1" applyFill="1" applyBorder="1" applyAlignment="1">
      <alignment horizontal="center" vertical="center"/>
    </xf>
    <xf numFmtId="41" fontId="27" fillId="2" borderId="12" xfId="7" applyFont="1" applyFill="1" applyBorder="1" applyAlignment="1">
      <alignment horizontal="center" vertical="center"/>
    </xf>
    <xf numFmtId="41" fontId="27" fillId="2" borderId="9" xfId="7" applyFont="1" applyFill="1" applyBorder="1" applyAlignment="1">
      <alignment horizontal="center" vertical="center"/>
    </xf>
    <xf numFmtId="168" fontId="29" fillId="8" borderId="14" xfId="6" applyNumberFormat="1" applyFont="1" applyFill="1" applyBorder="1" applyAlignment="1">
      <alignment horizontal="right" vertical="center" wrapText="1"/>
    </xf>
    <xf numFmtId="168" fontId="29" fillId="8" borderId="11" xfId="6" applyNumberFormat="1" applyFont="1" applyFill="1" applyBorder="1" applyAlignment="1">
      <alignment horizontal="right" vertical="center" wrapText="1"/>
    </xf>
    <xf numFmtId="0" fontId="26" fillId="2" borderId="9" xfId="0" applyFont="1" applyFill="1" applyBorder="1" applyAlignment="1">
      <alignment horizontal="center" vertical="center"/>
    </xf>
    <xf numFmtId="168" fontId="23" fillId="2" borderId="10" xfId="6" applyNumberFormat="1" applyFont="1" applyFill="1" applyBorder="1" applyAlignment="1">
      <alignment horizontal="center" vertical="center"/>
    </xf>
    <xf numFmtId="168" fontId="23" fillId="2" borderId="14" xfId="6" applyNumberFormat="1" applyFont="1" applyFill="1" applyBorder="1" applyAlignment="1">
      <alignment horizontal="center" vertical="center"/>
    </xf>
    <xf numFmtId="168" fontId="23" fillId="2" borderId="11" xfId="6" applyNumberFormat="1" applyFont="1" applyFill="1" applyBorder="1" applyAlignment="1">
      <alignment horizontal="center" vertical="center"/>
    </xf>
    <xf numFmtId="168" fontId="24" fillId="2" borderId="9" xfId="6" applyNumberFormat="1" applyFont="1" applyFill="1" applyBorder="1" applyAlignment="1">
      <alignment horizontal="center" vertical="center"/>
    </xf>
    <xf numFmtId="168" fontId="22" fillId="2" borderId="9" xfId="6" applyNumberFormat="1" applyFont="1" applyFill="1" applyBorder="1" applyAlignment="1">
      <alignment horizontal="center" vertical="center"/>
    </xf>
    <xf numFmtId="41" fontId="27" fillId="2" borderId="13" xfId="7" applyFont="1" applyFill="1" applyBorder="1" applyAlignment="1">
      <alignment horizontal="center" vertical="center" wrapText="1"/>
    </xf>
    <xf numFmtId="41" fontId="27" fillId="2" borderId="16" xfId="7" applyFont="1" applyFill="1" applyBorder="1" applyAlignment="1">
      <alignment horizontal="center" vertical="center" wrapText="1"/>
    </xf>
    <xf numFmtId="41" fontId="27" fillId="2" borderId="12" xfId="7" applyFont="1" applyFill="1" applyBorder="1" applyAlignment="1">
      <alignment horizontal="center" vertical="center" wrapText="1"/>
    </xf>
    <xf numFmtId="41" fontId="27" fillId="0" borderId="16" xfId="7" applyFont="1" applyFill="1" applyBorder="1" applyAlignment="1">
      <alignment horizontal="center" vertical="center" wrapText="1"/>
    </xf>
    <xf numFmtId="41" fontId="27" fillId="2" borderId="9" xfId="7" applyFont="1" applyFill="1" applyBorder="1" applyAlignment="1">
      <alignment horizontal="center" vertical="center" wrapText="1"/>
    </xf>
    <xf numFmtId="168" fontId="29" fillId="8" borderId="10" xfId="6" applyNumberFormat="1" applyFont="1" applyFill="1" applyBorder="1" applyAlignment="1">
      <alignment horizontal="center" vertical="center" wrapText="1"/>
    </xf>
    <xf numFmtId="168" fontId="22" fillId="2" borderId="61" xfId="6" applyNumberFormat="1" applyFont="1" applyFill="1" applyBorder="1" applyAlignment="1">
      <alignment horizontal="center" vertical="center"/>
    </xf>
    <xf numFmtId="168" fontId="22" fillId="2" borderId="62" xfId="6" applyNumberFormat="1" applyFont="1" applyFill="1" applyBorder="1" applyAlignment="1">
      <alignment horizontal="center" vertical="center"/>
    </xf>
    <xf numFmtId="168" fontId="22" fillId="2" borderId="63" xfId="6" applyNumberFormat="1" applyFont="1" applyFill="1" applyBorder="1" applyAlignment="1">
      <alignment horizontal="center" vertical="center"/>
    </xf>
    <xf numFmtId="0" fontId="26" fillId="0" borderId="9" xfId="0" applyFont="1" applyBorder="1" applyAlignment="1">
      <alignment horizontal="center" vertical="center"/>
    </xf>
    <xf numFmtId="41" fontId="59" fillId="8" borderId="9" xfId="7" applyFont="1" applyFill="1" applyBorder="1" applyAlignment="1">
      <alignment horizontal="center" vertical="center" wrapText="1"/>
    </xf>
    <xf numFmtId="0" fontId="61" fillId="2" borderId="9" xfId="0" applyFont="1" applyFill="1" applyBorder="1" applyAlignment="1">
      <alignment horizontal="center" vertical="center" wrapText="1"/>
    </xf>
    <xf numFmtId="0" fontId="39" fillId="8" borderId="37" xfId="7" applyNumberFormat="1" applyFont="1" applyFill="1" applyBorder="1" applyAlignment="1">
      <alignment horizontal="left" vertical="center" wrapText="1"/>
    </xf>
    <xf numFmtId="0" fontId="29" fillId="8" borderId="56" xfId="7" applyNumberFormat="1" applyFont="1" applyFill="1" applyBorder="1" applyAlignment="1">
      <alignment horizontal="left" vertical="center" wrapText="1"/>
    </xf>
    <xf numFmtId="168" fontId="60" fillId="2" borderId="9" xfId="6" applyNumberFormat="1" applyFont="1" applyFill="1" applyBorder="1" applyAlignment="1">
      <alignment horizontal="center" vertical="center"/>
    </xf>
    <xf numFmtId="168" fontId="22" fillId="0" borderId="58" xfId="6" applyNumberFormat="1" applyFont="1" applyFill="1" applyBorder="1" applyAlignment="1">
      <alignment horizontal="center" vertical="center" wrapText="1"/>
    </xf>
    <xf numFmtId="0" fontId="0" fillId="0" borderId="59" xfId="0" applyBorder="1" applyAlignment="1">
      <alignment horizontal="center" vertical="center" wrapText="1"/>
    </xf>
    <xf numFmtId="168" fontId="22" fillId="2" borderId="58" xfId="6" applyNumberFormat="1" applyFont="1" applyFill="1" applyBorder="1" applyAlignment="1">
      <alignment horizontal="center" vertical="center" wrapText="1"/>
    </xf>
    <xf numFmtId="0" fontId="0" fillId="0" borderId="60" xfId="0" applyBorder="1" applyAlignment="1">
      <alignment horizontal="center" vertical="center" wrapText="1"/>
    </xf>
    <xf numFmtId="0" fontId="38" fillId="2" borderId="9" xfId="0" applyFont="1" applyFill="1" applyBorder="1" applyAlignment="1">
      <alignment horizontal="center" vertical="center"/>
    </xf>
    <xf numFmtId="0" fontId="15" fillId="2" borderId="9" xfId="0" applyFont="1" applyFill="1" applyBorder="1" applyAlignment="1">
      <alignment horizontal="center" vertical="center" wrapText="1"/>
    </xf>
    <xf numFmtId="0" fontId="9" fillId="0" borderId="10" xfId="0" applyFont="1" applyBorder="1" applyAlignment="1">
      <alignment horizontal="justify" vertical="center" wrapText="1"/>
    </xf>
    <xf numFmtId="0" fontId="9" fillId="0" borderId="11" xfId="0" applyFont="1" applyBorder="1" applyAlignment="1">
      <alignment horizontal="justify" vertical="center" wrapText="1"/>
    </xf>
    <xf numFmtId="0" fontId="9" fillId="2" borderId="10"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1" xfId="0" applyFont="1" applyFill="1" applyBorder="1" applyAlignment="1">
      <alignment horizontal="center" vertical="center"/>
    </xf>
    <xf numFmtId="0" fontId="17" fillId="2" borderId="10" xfId="0" applyFont="1" applyFill="1" applyBorder="1" applyAlignment="1">
      <alignment horizontal="left" vertical="center"/>
    </xf>
    <xf numFmtId="0" fontId="17" fillId="2" borderId="14" xfId="0" applyFont="1" applyFill="1" applyBorder="1" applyAlignment="1">
      <alignment horizontal="left" vertical="center"/>
    </xf>
    <xf numFmtId="0" fontId="17" fillId="2" borderId="11" xfId="0" applyFont="1" applyFill="1" applyBorder="1" applyAlignment="1">
      <alignment horizontal="left" vertical="center"/>
    </xf>
    <xf numFmtId="9" fontId="9" fillId="2" borderId="10" xfId="4" applyFont="1" applyFill="1" applyBorder="1" applyAlignment="1">
      <alignment horizontal="justify" vertical="center" wrapText="1"/>
    </xf>
    <xf numFmtId="9" fontId="9" fillId="2" borderId="11" xfId="4" applyFont="1" applyFill="1" applyBorder="1" applyAlignment="1">
      <alignment horizontal="justify" vertical="center" wrapText="1"/>
    </xf>
    <xf numFmtId="0" fontId="19" fillId="2" borderId="10"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11" xfId="0" applyFont="1" applyFill="1" applyBorder="1" applyAlignment="1">
      <alignment horizontal="left" vertical="center"/>
    </xf>
    <xf numFmtId="0" fontId="23" fillId="0" borderId="9" xfId="0" applyFont="1" applyBorder="1" applyAlignment="1">
      <alignment horizontal="center" vertical="center"/>
    </xf>
    <xf numFmtId="0" fontId="22" fillId="0" borderId="9" xfId="0" applyFont="1" applyBorder="1" applyAlignment="1">
      <alignment horizontal="center" vertical="center"/>
    </xf>
    <xf numFmtId="0" fontId="23" fillId="2" borderId="0" xfId="0" applyFont="1" applyFill="1" applyAlignment="1">
      <alignment horizontal="center" vertical="center" wrapText="1"/>
    </xf>
    <xf numFmtId="41" fontId="29" fillId="8" borderId="34" xfId="7" applyFont="1" applyFill="1" applyBorder="1" applyAlignment="1">
      <alignment horizontal="center" vertical="center"/>
    </xf>
    <xf numFmtId="41" fontId="29" fillId="8" borderId="32" xfId="7" applyFont="1" applyFill="1" applyBorder="1" applyAlignment="1">
      <alignment horizontal="center" vertical="center"/>
    </xf>
    <xf numFmtId="0" fontId="34" fillId="2" borderId="10"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0" borderId="11" xfId="0" applyFont="1" applyBorder="1" applyAlignment="1">
      <alignment horizontal="center" vertical="center" wrapText="1"/>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2" borderId="14" xfId="0" applyFont="1" applyFill="1" applyBorder="1" applyAlignment="1">
      <alignment horizontal="center" vertical="center" wrapText="1"/>
    </xf>
    <xf numFmtId="41" fontId="29" fillId="8" borderId="31" xfId="7" applyFont="1" applyFill="1" applyBorder="1" applyAlignment="1">
      <alignment horizontal="center" vertical="center"/>
    </xf>
    <xf numFmtId="41" fontId="29" fillId="8" borderId="38" xfId="7" applyFont="1" applyFill="1" applyBorder="1" applyAlignment="1">
      <alignment horizontal="center" vertical="center"/>
    </xf>
    <xf numFmtId="41" fontId="29" fillId="8" borderId="21" xfId="7" applyFont="1" applyFill="1" applyBorder="1" applyAlignment="1">
      <alignment horizontal="center" vertical="center"/>
    </xf>
    <xf numFmtId="41" fontId="29" fillId="8" borderId="15" xfId="7" applyFont="1" applyFill="1" applyBorder="1" applyAlignment="1">
      <alignment horizontal="center" vertical="center"/>
    </xf>
    <xf numFmtId="0" fontId="29" fillId="8" borderId="39" xfId="7" applyNumberFormat="1" applyFont="1" applyFill="1" applyBorder="1" applyAlignment="1">
      <alignment horizontal="left" vertical="center"/>
    </xf>
    <xf numFmtId="0" fontId="29" fillId="8" borderId="40" xfId="7" applyNumberFormat="1" applyFont="1" applyFill="1" applyBorder="1" applyAlignment="1">
      <alignment horizontal="left" vertical="center"/>
    </xf>
    <xf numFmtId="0" fontId="24" fillId="2" borderId="9" xfId="0" applyFont="1" applyFill="1" applyBorder="1" applyAlignment="1">
      <alignment horizontal="center" vertical="center"/>
    </xf>
    <xf numFmtId="0" fontId="23" fillId="2" borderId="9" xfId="0" applyFont="1" applyFill="1" applyBorder="1" applyAlignment="1">
      <alignment horizontal="center" vertical="center" wrapText="1"/>
    </xf>
    <xf numFmtId="0" fontId="34" fillId="2" borderId="11" xfId="0" applyFont="1" applyFill="1" applyBorder="1" applyAlignment="1">
      <alignment horizontal="center" vertical="center" wrapText="1"/>
    </xf>
    <xf numFmtId="41" fontId="29" fillId="8" borderId="35" xfId="7" applyFont="1" applyFill="1" applyBorder="1" applyAlignment="1">
      <alignment horizontal="center" vertical="center"/>
    </xf>
    <xf numFmtId="41" fontId="29" fillId="8" borderId="36" xfId="7" applyFont="1" applyFill="1" applyBorder="1" applyAlignment="1">
      <alignment horizontal="center" vertical="center"/>
    </xf>
    <xf numFmtId="168" fontId="24" fillId="2" borderId="17" xfId="6" applyNumberFormat="1" applyFont="1" applyFill="1" applyBorder="1" applyAlignment="1">
      <alignment horizontal="center" vertical="center"/>
    </xf>
    <xf numFmtId="168" fontId="24" fillId="2" borderId="18" xfId="6" applyNumberFormat="1" applyFont="1" applyFill="1" applyBorder="1" applyAlignment="1">
      <alignment horizontal="center" vertical="center"/>
    </xf>
    <xf numFmtId="168" fontId="24" fillId="2" borderId="19" xfId="6" applyNumberFormat="1" applyFont="1" applyFill="1" applyBorder="1" applyAlignment="1">
      <alignment horizontal="center" vertical="center"/>
    </xf>
    <xf numFmtId="168" fontId="24" fillId="2" borderId="22" xfId="6" applyNumberFormat="1" applyFont="1" applyFill="1" applyBorder="1" applyAlignment="1">
      <alignment horizontal="center" vertical="center"/>
    </xf>
    <xf numFmtId="168" fontId="24" fillId="2" borderId="23" xfId="6" applyNumberFormat="1" applyFont="1" applyFill="1" applyBorder="1" applyAlignment="1">
      <alignment horizontal="center" vertical="center"/>
    </xf>
    <xf numFmtId="168" fontId="24" fillId="2" borderId="15" xfId="6" applyNumberFormat="1" applyFont="1" applyFill="1" applyBorder="1" applyAlignment="1">
      <alignment horizontal="center" vertical="center"/>
    </xf>
    <xf numFmtId="41" fontId="29" fillId="8" borderId="33" xfId="7" applyFont="1" applyFill="1" applyBorder="1" applyAlignment="1">
      <alignment horizontal="center" vertical="center"/>
    </xf>
    <xf numFmtId="0" fontId="28" fillId="2" borderId="9" xfId="0" applyFont="1" applyFill="1" applyBorder="1" applyAlignment="1">
      <alignment horizontal="center" vertical="center"/>
    </xf>
    <xf numFmtId="41" fontId="29" fillId="0" borderId="0" xfId="7" applyFont="1" applyFill="1" applyBorder="1" applyAlignment="1">
      <alignment horizontal="center" vertical="center"/>
    </xf>
    <xf numFmtId="0" fontId="26" fillId="0" borderId="0" xfId="0" applyFont="1" applyAlignment="1">
      <alignment horizontal="center" vertical="center"/>
    </xf>
    <xf numFmtId="0" fontId="27" fillId="0" borderId="0" xfId="0" applyFont="1" applyAlignment="1">
      <alignment horizontal="center" vertical="center"/>
    </xf>
    <xf numFmtId="41" fontId="30" fillId="8" borderId="11" xfId="7" applyFont="1" applyFill="1" applyBorder="1" applyAlignment="1">
      <alignment horizontal="center" vertical="center" wrapText="1"/>
    </xf>
    <xf numFmtId="0" fontId="62" fillId="2" borderId="10" xfId="0" applyFont="1" applyFill="1" applyBorder="1" applyAlignment="1">
      <alignment horizontal="center" vertical="center" wrapText="1"/>
    </xf>
    <xf numFmtId="0" fontId="62" fillId="2" borderId="14" xfId="0" applyFont="1" applyFill="1" applyBorder="1" applyAlignment="1">
      <alignment horizontal="center" vertical="center" wrapText="1"/>
    </xf>
    <xf numFmtId="0" fontId="62" fillId="2" borderId="11" xfId="0" applyFont="1" applyFill="1" applyBorder="1" applyAlignment="1">
      <alignment horizontal="center" vertical="center" wrapText="1"/>
    </xf>
    <xf numFmtId="168" fontId="29" fillId="8" borderId="9" xfId="6" applyNumberFormat="1" applyFont="1" applyFill="1" applyBorder="1" applyAlignment="1">
      <alignment horizontal="center" vertical="center" wrapText="1"/>
    </xf>
    <xf numFmtId="168" fontId="29" fillId="9" borderId="9" xfId="6" applyNumberFormat="1" applyFont="1" applyFill="1" applyBorder="1" applyAlignment="1">
      <alignment horizontal="center" vertical="center" wrapText="1"/>
    </xf>
    <xf numFmtId="168" fontId="24" fillId="2" borderId="13" xfId="6" applyNumberFormat="1" applyFont="1" applyFill="1" applyBorder="1" applyAlignment="1">
      <alignment horizontal="center" vertical="center"/>
    </xf>
    <xf numFmtId="168" fontId="24" fillId="2" borderId="12" xfId="6" applyNumberFormat="1" applyFont="1" applyFill="1" applyBorder="1" applyAlignment="1">
      <alignment horizontal="center" vertical="center"/>
    </xf>
    <xf numFmtId="41" fontId="29" fillId="8" borderId="10" xfId="7" applyFont="1" applyFill="1" applyBorder="1" applyAlignment="1">
      <alignment horizontal="center" vertical="center"/>
    </xf>
    <xf numFmtId="0" fontId="27" fillId="2" borderId="10" xfId="0" applyFont="1" applyFill="1" applyBorder="1" applyAlignment="1">
      <alignment horizontal="center" vertical="center"/>
    </xf>
    <xf numFmtId="41" fontId="29" fillId="8" borderId="9" xfId="7" applyFont="1" applyFill="1" applyBorder="1" applyAlignment="1">
      <alignment horizontal="center" vertical="center" wrapText="1"/>
    </xf>
    <xf numFmtId="0" fontId="23" fillId="2" borderId="9" xfId="0" applyFont="1" applyFill="1" applyBorder="1" applyAlignment="1">
      <alignment horizontal="left" vertical="center"/>
    </xf>
    <xf numFmtId="0" fontId="23" fillId="2" borderId="9" xfId="0" applyFont="1" applyFill="1" applyBorder="1" applyAlignment="1">
      <alignment horizontal="center" vertical="center"/>
    </xf>
    <xf numFmtId="0" fontId="62" fillId="2" borderId="9" xfId="0" applyFont="1" applyFill="1" applyBorder="1" applyAlignment="1">
      <alignment horizontal="center" vertical="center" wrapText="1"/>
    </xf>
    <xf numFmtId="168" fontId="29" fillId="8" borderId="48" xfId="6" applyNumberFormat="1" applyFont="1" applyFill="1" applyBorder="1" applyAlignment="1">
      <alignment horizontal="center" vertical="center" wrapText="1"/>
    </xf>
    <xf numFmtId="168" fontId="29" fillId="8" borderId="49" xfId="6" applyNumberFormat="1" applyFont="1" applyFill="1" applyBorder="1" applyAlignment="1">
      <alignment horizontal="center" vertical="center" wrapText="1"/>
    </xf>
    <xf numFmtId="168" fontId="29" fillId="8" borderId="50" xfId="6" applyNumberFormat="1" applyFont="1" applyFill="1" applyBorder="1" applyAlignment="1">
      <alignment horizontal="center" vertical="center" wrapText="1"/>
    </xf>
    <xf numFmtId="168" fontId="29" fillId="9" borderId="47" xfId="6" applyNumberFormat="1" applyFont="1" applyFill="1" applyBorder="1" applyAlignment="1">
      <alignment horizontal="center" vertical="center" wrapText="1"/>
    </xf>
    <xf numFmtId="168" fontId="29" fillId="9" borderId="23" xfId="6" applyNumberFormat="1" applyFont="1" applyFill="1" applyBorder="1" applyAlignment="1">
      <alignment horizontal="center" vertical="center" wrapText="1"/>
    </xf>
    <xf numFmtId="168" fontId="29" fillId="8" borderId="46" xfId="6" applyNumberFormat="1" applyFont="1" applyFill="1" applyBorder="1" applyAlignment="1">
      <alignment horizontal="center" vertical="center" wrapText="1"/>
    </xf>
    <xf numFmtId="41" fontId="29" fillId="8" borderId="11" xfId="7" applyFont="1" applyFill="1" applyBorder="1" applyAlignment="1">
      <alignment horizontal="center" vertical="center"/>
    </xf>
    <xf numFmtId="0" fontId="27" fillId="2" borderId="11" xfId="0" applyFont="1" applyFill="1" applyBorder="1" applyAlignment="1">
      <alignment horizontal="center" vertical="center"/>
    </xf>
    <xf numFmtId="0" fontId="26" fillId="2" borderId="14" xfId="0" applyFont="1" applyFill="1" applyBorder="1" applyAlignment="1">
      <alignment horizontal="center" vertical="center"/>
    </xf>
    <xf numFmtId="41" fontId="29" fillId="8" borderId="14" xfId="7" applyFont="1" applyFill="1" applyBorder="1" applyAlignment="1">
      <alignment horizontal="center" vertical="center"/>
    </xf>
    <xf numFmtId="0" fontId="27" fillId="2" borderId="14" xfId="0" applyFont="1" applyFill="1" applyBorder="1" applyAlignment="1">
      <alignment horizontal="center" vertical="center"/>
    </xf>
    <xf numFmtId="0" fontId="23" fillId="3" borderId="10"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4" borderId="9" xfId="0" applyFont="1" applyFill="1" applyBorder="1" applyAlignment="1">
      <alignment horizontal="center" vertical="center" wrapText="1"/>
    </xf>
    <xf numFmtId="41" fontId="30" fillId="8" borderId="20" xfId="7" applyFont="1" applyFill="1" applyBorder="1" applyAlignment="1">
      <alignment horizontal="center" vertical="center" wrapText="1"/>
    </xf>
    <xf numFmtId="41" fontId="30" fillId="8" borderId="0" xfId="7" applyFont="1" applyFill="1" applyBorder="1" applyAlignment="1">
      <alignment horizontal="center" vertical="center" wrapText="1"/>
    </xf>
    <xf numFmtId="41" fontId="30" fillId="8" borderId="21" xfId="7" applyFont="1" applyFill="1" applyBorder="1" applyAlignment="1">
      <alignment horizontal="center" vertical="center" wrapText="1"/>
    </xf>
    <xf numFmtId="0" fontId="37" fillId="2" borderId="23" xfId="0" applyFont="1" applyFill="1" applyBorder="1" applyAlignment="1">
      <alignment horizontal="left" vertical="center"/>
    </xf>
    <xf numFmtId="0" fontId="23" fillId="3" borderId="14" xfId="0" applyFont="1" applyFill="1" applyBorder="1" applyAlignment="1">
      <alignment horizontal="center" vertical="center" wrapText="1"/>
    </xf>
    <xf numFmtId="0" fontId="22" fillId="2" borderId="13" xfId="0" applyFont="1" applyFill="1" applyBorder="1" applyAlignment="1">
      <alignment horizontal="center" vertical="center"/>
    </xf>
    <xf numFmtId="0" fontId="22" fillId="2" borderId="16" xfId="0" applyFont="1" applyFill="1" applyBorder="1" applyAlignment="1">
      <alignment horizontal="center" vertical="center"/>
    </xf>
    <xf numFmtId="0" fontId="23" fillId="3" borderId="22"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5" fillId="2" borderId="0" xfId="0" applyFont="1" applyFill="1" applyAlignment="1">
      <alignment horizontal="left" vertical="center"/>
    </xf>
    <xf numFmtId="0" fontId="25" fillId="2" borderId="10"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5" fillId="0" borderId="11" xfId="0" applyFont="1" applyBorder="1" applyAlignment="1">
      <alignment horizontal="left" vertical="center" wrapText="1"/>
    </xf>
    <xf numFmtId="0" fontId="25" fillId="0" borderId="11" xfId="0" applyFont="1" applyBorder="1" applyAlignment="1">
      <alignment horizontal="center" vertical="center" wrapText="1"/>
    </xf>
    <xf numFmtId="0" fontId="25" fillId="2" borderId="9"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25" fillId="2" borderId="19" xfId="0" applyFont="1" applyFill="1" applyBorder="1" applyAlignment="1">
      <alignment horizontal="left" vertical="center" wrapText="1"/>
    </xf>
    <xf numFmtId="0" fontId="22" fillId="2" borderId="12" xfId="0" applyFont="1" applyFill="1" applyBorder="1" applyAlignment="1">
      <alignment horizontal="center" vertical="center"/>
    </xf>
    <xf numFmtId="41" fontId="30" fillId="8" borderId="23" xfId="7" applyFont="1" applyFill="1" applyBorder="1" applyAlignment="1">
      <alignment horizontal="center" vertical="center" wrapText="1"/>
    </xf>
    <xf numFmtId="41" fontId="30" fillId="8" borderId="15" xfId="7" applyFont="1" applyFill="1" applyBorder="1" applyAlignment="1">
      <alignment horizontal="center" vertical="center" wrapText="1"/>
    </xf>
    <xf numFmtId="0" fontId="22" fillId="0" borderId="0" xfId="0" applyFont="1" applyFill="1" applyAlignment="1">
      <alignment horizontal="left" vertical="center" wrapText="1"/>
    </xf>
    <xf numFmtId="0" fontId="36" fillId="0" borderId="10" xfId="0" applyFont="1" applyBorder="1" applyAlignment="1">
      <alignment horizontal="left" vertical="center" wrapText="1"/>
    </xf>
    <xf numFmtId="0" fontId="36" fillId="0" borderId="14" xfId="0" applyFont="1" applyBorder="1" applyAlignment="1">
      <alignment horizontal="left" vertical="center" wrapText="1"/>
    </xf>
    <xf numFmtId="0" fontId="36" fillId="0" borderId="11" xfId="0" applyFont="1" applyBorder="1" applyAlignment="1">
      <alignment horizontal="left" vertical="center" wrapText="1"/>
    </xf>
    <xf numFmtId="0" fontId="36" fillId="0" borderId="10" xfId="0" applyFont="1" applyBorder="1" applyAlignment="1">
      <alignment horizontal="justify" vertical="center" wrapText="1"/>
    </xf>
    <xf numFmtId="0" fontId="36" fillId="0" borderId="14" xfId="0" applyFont="1" applyBorder="1" applyAlignment="1">
      <alignment horizontal="justify" vertical="center"/>
    </xf>
    <xf numFmtId="0" fontId="36" fillId="0" borderId="11" xfId="0" applyFont="1" applyBorder="1" applyAlignment="1">
      <alignment horizontal="justify" vertical="center"/>
    </xf>
    <xf numFmtId="0" fontId="21" fillId="2" borderId="11" xfId="0" applyFont="1" applyFill="1" applyBorder="1" applyAlignment="1">
      <alignment horizontal="center" vertical="center" wrapText="1"/>
    </xf>
    <xf numFmtId="0" fontId="22" fillId="0" borderId="11" xfId="0" applyFont="1" applyFill="1" applyBorder="1" applyAlignment="1">
      <alignment horizontal="justify" vertical="center"/>
    </xf>
  </cellXfs>
  <cellStyles count="20">
    <cellStyle name="Currency 2" xfId="5"/>
    <cellStyle name="Currency 2 2" xfId="13"/>
    <cellStyle name="Hipervínculo" xfId="10" builtinId="8"/>
    <cellStyle name="Millares" xfId="8" builtinId="3"/>
    <cellStyle name="Millares [0]" xfId="3" builtinId="6"/>
    <cellStyle name="Millares [0] 2" xfId="12"/>
    <cellStyle name="Millares [0] 3" xfId="7"/>
    <cellStyle name="Millares [0] 3 2" xfId="15"/>
    <cellStyle name="Millares 2" xfId="16"/>
    <cellStyle name="Millares 3" xfId="18"/>
    <cellStyle name="Moneda" xfId="6" builtinId="4"/>
    <cellStyle name="Moneda [0]" xfId="1" builtinId="7"/>
    <cellStyle name="Moneda 2" xfId="14"/>
    <cellStyle name="Normal" xfId="0" builtinId="0"/>
    <cellStyle name="Normal 2" xfId="2"/>
    <cellStyle name="Normal 2 2" xfId="11"/>
    <cellStyle name="Normal 2 2 2" xfId="19"/>
    <cellStyle name="Normal 2 4" xfId="9"/>
    <cellStyle name="Normal 2 4 2" xfId="17"/>
    <cellStyle name="Porcentaje" xfId="4"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customXml" Target="../customXml/item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1231380</xdr:colOff>
      <xdr:row>1</xdr:row>
      <xdr:rowOff>427565</xdr:rowOff>
    </xdr:from>
    <xdr:to>
      <xdr:col>6</xdr:col>
      <xdr:colOff>2321755</xdr:colOff>
      <xdr:row>2</xdr:row>
      <xdr:rowOff>361859</xdr:rowOff>
    </xdr:to>
    <xdr:pic>
      <xdr:nvPicPr>
        <xdr:cNvPr id="3" name="Imagen 2">
          <a:extLst>
            <a:ext uri="{FF2B5EF4-FFF2-40B4-BE49-F238E27FC236}">
              <a16:creationId xmlns:a16="http://schemas.microsoft.com/office/drawing/2014/main" id="{88FF507F-DF6C-4AE4-B450-1431362E24E8}"/>
            </a:ext>
          </a:extLst>
        </xdr:cNvPr>
        <xdr:cNvPicPr>
          <a:picLocks noChangeAspect="1"/>
        </xdr:cNvPicPr>
      </xdr:nvPicPr>
      <xdr:blipFill rotWithShape="1">
        <a:blip xmlns:r="http://schemas.openxmlformats.org/officeDocument/2006/relationships" r:embed="rId1"/>
        <a:srcRect l="38244" t="12433" r="38071" b="14750"/>
        <a:stretch/>
      </xdr:blipFill>
      <xdr:spPr>
        <a:xfrm>
          <a:off x="16983009" y="569079"/>
          <a:ext cx="1090375" cy="792088"/>
        </a:xfrm>
        <a:prstGeom prst="rect">
          <a:avLst/>
        </a:prstGeom>
      </xdr:spPr>
    </xdr:pic>
    <xdr:clientData/>
  </xdr:twoCellAnchor>
  <xdr:twoCellAnchor editAs="oneCell">
    <xdr:from>
      <xdr:col>4</xdr:col>
      <xdr:colOff>511987</xdr:colOff>
      <xdr:row>1</xdr:row>
      <xdr:rowOff>361335</xdr:rowOff>
    </xdr:from>
    <xdr:to>
      <xdr:col>6</xdr:col>
      <xdr:colOff>1467524</xdr:colOff>
      <xdr:row>2</xdr:row>
      <xdr:rowOff>437741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9187" y="502849"/>
          <a:ext cx="4321401" cy="9320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1535496</xdr:colOff>
      <xdr:row>1</xdr:row>
      <xdr:rowOff>205863</xdr:rowOff>
    </xdr:from>
    <xdr:ext cx="1821138" cy="1273314"/>
    <xdr:pic>
      <xdr:nvPicPr>
        <xdr:cNvPr id="4" name="Imagen 3">
          <a:extLst>
            <a:ext uri="{FF2B5EF4-FFF2-40B4-BE49-F238E27FC236}">
              <a16:creationId xmlns:a16="http://schemas.microsoft.com/office/drawing/2014/main" id="{EB759B6B-CA1D-4F8A-9C9C-4C51CCA1F52E}"/>
            </a:ext>
          </a:extLst>
        </xdr:cNvPr>
        <xdr:cNvPicPr>
          <a:picLocks noChangeAspect="1"/>
        </xdr:cNvPicPr>
      </xdr:nvPicPr>
      <xdr:blipFill rotWithShape="1">
        <a:blip xmlns:r="http://schemas.openxmlformats.org/officeDocument/2006/relationships" r:embed="rId1"/>
        <a:srcRect l="38244" t="12433" r="38071" b="14750"/>
        <a:stretch/>
      </xdr:blipFill>
      <xdr:spPr>
        <a:xfrm>
          <a:off x="12629320" y="351539"/>
          <a:ext cx="1821138" cy="1273314"/>
        </a:xfrm>
        <a:prstGeom prst="rect">
          <a:avLst/>
        </a:prstGeom>
      </xdr:spPr>
    </xdr:pic>
    <xdr:clientData/>
  </xdr:oneCellAnchor>
  <xdr:twoCellAnchor editAs="oneCell">
    <xdr:from>
      <xdr:col>4</xdr:col>
      <xdr:colOff>0</xdr:colOff>
      <xdr:row>1</xdr:row>
      <xdr:rowOff>0</xdr:rowOff>
    </xdr:from>
    <xdr:to>
      <xdr:col>6</xdr:col>
      <xdr:colOff>1045992</xdr:colOff>
      <xdr:row>2</xdr:row>
      <xdr:rowOff>705971</xdr:rowOff>
    </xdr:to>
    <xdr:pic>
      <xdr:nvPicPr>
        <xdr:cNvPr id="5" name="Imagen 4">
          <a:extLst>
            <a:ext uri="{FF2B5EF4-FFF2-40B4-BE49-F238E27FC236}">
              <a16:creationId xmlns:a16="http://schemas.microsoft.com/office/drawing/2014/main" id="{5477B170-65AD-4CB5-B88B-4E4964FABE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44118" y="145676"/>
          <a:ext cx="4295698" cy="15688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18</xdr:col>
      <xdr:colOff>302780</xdr:colOff>
      <xdr:row>1</xdr:row>
      <xdr:rowOff>302567</xdr:rowOff>
    </xdr:from>
    <xdr:ext cx="1092103" cy="898268"/>
    <xdr:pic>
      <xdr:nvPicPr>
        <xdr:cNvPr id="4" name="Imagen 3">
          <a:extLst>
            <a:ext uri="{FF2B5EF4-FFF2-40B4-BE49-F238E27FC236}">
              <a16:creationId xmlns:a16="http://schemas.microsoft.com/office/drawing/2014/main" id="{DAB4ED54-FE7C-409C-8A0E-76F2324EEE92}"/>
            </a:ext>
          </a:extLst>
        </xdr:cNvPr>
        <xdr:cNvPicPr>
          <a:picLocks noChangeAspect="1"/>
        </xdr:cNvPicPr>
      </xdr:nvPicPr>
      <xdr:blipFill rotWithShape="1">
        <a:blip xmlns:r="http://schemas.openxmlformats.org/officeDocument/2006/relationships" r:embed="rId1"/>
        <a:srcRect l="38244" t="12433" r="38071" b="14750"/>
        <a:stretch/>
      </xdr:blipFill>
      <xdr:spPr>
        <a:xfrm>
          <a:off x="33657598" y="553682"/>
          <a:ext cx="1092103" cy="898268"/>
        </a:xfrm>
        <a:prstGeom prst="rect">
          <a:avLst/>
        </a:prstGeom>
      </xdr:spPr>
    </xdr:pic>
    <xdr:clientData/>
  </xdr:oneCellAnchor>
  <xdr:oneCellAnchor>
    <xdr:from>
      <xdr:col>9</xdr:col>
      <xdr:colOff>953911</xdr:colOff>
      <xdr:row>1</xdr:row>
      <xdr:rowOff>217069</xdr:rowOff>
    </xdr:from>
    <xdr:ext cx="1190217" cy="832183"/>
    <xdr:pic>
      <xdr:nvPicPr>
        <xdr:cNvPr id="3" name="Imagen 2">
          <a:extLst>
            <a:ext uri="{FF2B5EF4-FFF2-40B4-BE49-F238E27FC236}">
              <a16:creationId xmlns:a16="http://schemas.microsoft.com/office/drawing/2014/main" id="{DF837611-BA83-4F88-92BE-527ABF02986B}"/>
            </a:ext>
          </a:extLst>
        </xdr:cNvPr>
        <xdr:cNvPicPr>
          <a:picLocks noChangeAspect="1"/>
        </xdr:cNvPicPr>
      </xdr:nvPicPr>
      <xdr:blipFill rotWithShape="1">
        <a:blip xmlns:r="http://schemas.openxmlformats.org/officeDocument/2006/relationships" r:embed="rId1"/>
        <a:srcRect l="38244" t="12433" r="38071" b="14750"/>
        <a:stretch/>
      </xdr:blipFill>
      <xdr:spPr>
        <a:xfrm>
          <a:off x="15879586" y="464719"/>
          <a:ext cx="1190217" cy="832183"/>
        </a:xfrm>
        <a:prstGeom prst="rect">
          <a:avLst/>
        </a:prstGeom>
      </xdr:spPr>
    </xdr:pic>
    <xdr:clientData/>
  </xdr:oneCellAnchor>
  <xdr:twoCellAnchor editAs="oneCell">
    <xdr:from>
      <xdr:col>8</xdr:col>
      <xdr:colOff>0</xdr:colOff>
      <xdr:row>1</xdr:row>
      <xdr:rowOff>0</xdr:rowOff>
    </xdr:from>
    <xdr:to>
      <xdr:col>9</xdr:col>
      <xdr:colOff>1657996</xdr:colOff>
      <xdr:row>2</xdr:row>
      <xdr:rowOff>400135</xdr:rowOff>
    </xdr:to>
    <xdr:pic>
      <xdr:nvPicPr>
        <xdr:cNvPr id="5" name="Imagen 4">
          <a:extLst>
            <a:ext uri="{FF2B5EF4-FFF2-40B4-BE49-F238E27FC236}">
              <a16:creationId xmlns:a16="http://schemas.microsoft.com/office/drawing/2014/main" id="{E8953364-A139-4DBB-BD7A-AF02EBCE96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25325" y="247650"/>
          <a:ext cx="3440529" cy="12573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20</xdr:col>
      <xdr:colOff>302780</xdr:colOff>
      <xdr:row>1</xdr:row>
      <xdr:rowOff>302567</xdr:rowOff>
    </xdr:from>
    <xdr:ext cx="1092103" cy="898268"/>
    <xdr:pic>
      <xdr:nvPicPr>
        <xdr:cNvPr id="2" name="Imagen 1">
          <a:extLst>
            <a:ext uri="{FF2B5EF4-FFF2-40B4-BE49-F238E27FC236}">
              <a16:creationId xmlns:a16="http://schemas.microsoft.com/office/drawing/2014/main" id="{CFF5C46F-A995-4AF6-8F63-E278AD4F1B94}"/>
            </a:ext>
          </a:extLst>
        </xdr:cNvPr>
        <xdr:cNvPicPr>
          <a:picLocks noChangeAspect="1"/>
        </xdr:cNvPicPr>
      </xdr:nvPicPr>
      <xdr:blipFill rotWithShape="1">
        <a:blip xmlns:r="http://schemas.openxmlformats.org/officeDocument/2006/relationships" r:embed="rId1"/>
        <a:srcRect l="38244" t="12433" r="38071" b="14750"/>
        <a:stretch/>
      </xdr:blipFill>
      <xdr:spPr>
        <a:xfrm>
          <a:off x="33654568" y="550217"/>
          <a:ext cx="1092103" cy="89826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9</xdr:col>
      <xdr:colOff>1218521</xdr:colOff>
      <xdr:row>1</xdr:row>
      <xdr:rowOff>235325</xdr:rowOff>
    </xdr:from>
    <xdr:ext cx="934129" cy="768332"/>
    <xdr:pic>
      <xdr:nvPicPr>
        <xdr:cNvPr id="2" name="Imagen 1">
          <a:extLst>
            <a:ext uri="{FF2B5EF4-FFF2-40B4-BE49-F238E27FC236}">
              <a16:creationId xmlns:a16="http://schemas.microsoft.com/office/drawing/2014/main" id="{590C4C76-D19B-417C-9D65-36F542D6F7F3}"/>
            </a:ext>
          </a:extLst>
        </xdr:cNvPr>
        <xdr:cNvPicPr>
          <a:picLocks noChangeAspect="1"/>
        </xdr:cNvPicPr>
      </xdr:nvPicPr>
      <xdr:blipFill rotWithShape="1">
        <a:blip xmlns:r="http://schemas.openxmlformats.org/officeDocument/2006/relationships" r:embed="rId1"/>
        <a:srcRect l="38244" t="12433" r="38071" b="14750"/>
        <a:stretch/>
      </xdr:blipFill>
      <xdr:spPr>
        <a:xfrm>
          <a:off x="12943796" y="378200"/>
          <a:ext cx="934129" cy="768332"/>
        </a:xfrm>
        <a:prstGeom prst="rect">
          <a:avLst/>
        </a:prstGeom>
      </xdr:spPr>
    </xdr:pic>
    <xdr:clientData/>
  </xdr:oneCellAnchor>
  <xdr:twoCellAnchor editAs="oneCell">
    <xdr:from>
      <xdr:col>8</xdr:col>
      <xdr:colOff>114300</xdr:colOff>
      <xdr:row>1</xdr:row>
      <xdr:rowOff>333375</xdr:rowOff>
    </xdr:from>
    <xdr:to>
      <xdr:col>9</xdr:col>
      <xdr:colOff>2467</xdr:colOff>
      <xdr:row>2</xdr:row>
      <xdr:rowOff>352425</xdr:rowOff>
    </xdr:to>
    <xdr:pic>
      <xdr:nvPicPr>
        <xdr:cNvPr id="3" name="Imagen 2">
          <a:extLst>
            <a:ext uri="{FF2B5EF4-FFF2-40B4-BE49-F238E27FC236}">
              <a16:creationId xmlns:a16="http://schemas.microsoft.com/office/drawing/2014/main" id="{F6996F42-476B-4FD7-98F9-979EC5FAE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3000" y="476250"/>
          <a:ext cx="2964742"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9</xdr:col>
      <xdr:colOff>152400</xdr:colOff>
      <xdr:row>1</xdr:row>
      <xdr:rowOff>297996</xdr:rowOff>
    </xdr:from>
    <xdr:ext cx="1305275" cy="1073604"/>
    <xdr:pic>
      <xdr:nvPicPr>
        <xdr:cNvPr id="2" name="Imagen 1">
          <a:extLst>
            <a:ext uri="{FF2B5EF4-FFF2-40B4-BE49-F238E27FC236}">
              <a16:creationId xmlns:a16="http://schemas.microsoft.com/office/drawing/2014/main" id="{A2A4E464-B5ED-48BB-BF4B-9FE1F1C8FCC5}"/>
            </a:ext>
          </a:extLst>
        </xdr:cNvPr>
        <xdr:cNvPicPr>
          <a:picLocks noChangeAspect="1"/>
        </xdr:cNvPicPr>
      </xdr:nvPicPr>
      <xdr:blipFill rotWithShape="1">
        <a:blip xmlns:r="http://schemas.openxmlformats.org/officeDocument/2006/relationships" r:embed="rId1"/>
        <a:srcRect l="38244" t="12433" r="38071" b="14750"/>
        <a:stretch/>
      </xdr:blipFill>
      <xdr:spPr>
        <a:xfrm>
          <a:off x="15182850" y="440871"/>
          <a:ext cx="1305275" cy="1073604"/>
        </a:xfrm>
        <a:prstGeom prst="rect">
          <a:avLst/>
        </a:prstGeom>
      </xdr:spPr>
    </xdr:pic>
    <xdr:clientData/>
  </xdr:oneCellAnchor>
  <xdr:twoCellAnchor editAs="oneCell">
    <xdr:from>
      <xdr:col>5</xdr:col>
      <xdr:colOff>523874</xdr:colOff>
      <xdr:row>1</xdr:row>
      <xdr:rowOff>447676</xdr:rowOff>
    </xdr:from>
    <xdr:to>
      <xdr:col>8</xdr:col>
      <xdr:colOff>1831585</xdr:colOff>
      <xdr:row>2</xdr:row>
      <xdr:rowOff>460194</xdr:rowOff>
    </xdr:to>
    <xdr:pic>
      <xdr:nvPicPr>
        <xdr:cNvPr id="3" name="Imagen 2">
          <a:extLst>
            <a:ext uri="{FF2B5EF4-FFF2-40B4-BE49-F238E27FC236}">
              <a16:creationId xmlns:a16="http://schemas.microsoft.com/office/drawing/2014/main" id="{CB5FC045-4D1F-41FA-8ACB-19DFD7B3F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39374" y="590551"/>
          <a:ext cx="4622829" cy="87629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12</xdr:col>
      <xdr:colOff>647018</xdr:colOff>
      <xdr:row>1</xdr:row>
      <xdr:rowOff>421821</xdr:rowOff>
    </xdr:from>
    <xdr:ext cx="1092103" cy="898268"/>
    <xdr:pic>
      <xdr:nvPicPr>
        <xdr:cNvPr id="2" name="Imagen 1">
          <a:extLst>
            <a:ext uri="{FF2B5EF4-FFF2-40B4-BE49-F238E27FC236}">
              <a16:creationId xmlns:a16="http://schemas.microsoft.com/office/drawing/2014/main" id="{3753DE12-9733-4ECA-87EC-5A2FB8065019}"/>
            </a:ext>
          </a:extLst>
        </xdr:cNvPr>
        <xdr:cNvPicPr>
          <a:picLocks noChangeAspect="1"/>
        </xdr:cNvPicPr>
      </xdr:nvPicPr>
      <xdr:blipFill rotWithShape="1">
        <a:blip xmlns:r="http://schemas.openxmlformats.org/officeDocument/2006/relationships" r:embed="rId1"/>
        <a:srcRect l="38244" t="12433" r="38071" b="14750"/>
        <a:stretch/>
      </xdr:blipFill>
      <xdr:spPr>
        <a:xfrm>
          <a:off x="18087293" y="564696"/>
          <a:ext cx="1092103" cy="898268"/>
        </a:xfrm>
        <a:prstGeom prst="rect">
          <a:avLst/>
        </a:prstGeom>
      </xdr:spPr>
    </xdr:pic>
    <xdr:clientData/>
  </xdr:oneCellAnchor>
  <xdr:oneCellAnchor>
    <xdr:from>
      <xdr:col>7</xdr:col>
      <xdr:colOff>534811</xdr:colOff>
      <xdr:row>1</xdr:row>
      <xdr:rowOff>217069</xdr:rowOff>
    </xdr:from>
    <xdr:ext cx="1190217" cy="832183"/>
    <xdr:pic>
      <xdr:nvPicPr>
        <xdr:cNvPr id="3" name="Imagen 2">
          <a:extLst>
            <a:ext uri="{FF2B5EF4-FFF2-40B4-BE49-F238E27FC236}">
              <a16:creationId xmlns:a16="http://schemas.microsoft.com/office/drawing/2014/main" id="{51AD9664-C6BC-4B35-90F7-CD48DF8516A7}"/>
            </a:ext>
          </a:extLst>
        </xdr:cNvPr>
        <xdr:cNvPicPr>
          <a:picLocks noChangeAspect="1"/>
        </xdr:cNvPicPr>
      </xdr:nvPicPr>
      <xdr:blipFill rotWithShape="1">
        <a:blip xmlns:r="http://schemas.openxmlformats.org/officeDocument/2006/relationships" r:embed="rId1"/>
        <a:srcRect l="38244" t="12433" r="38071" b="14750"/>
        <a:stretch/>
      </xdr:blipFill>
      <xdr:spPr>
        <a:xfrm>
          <a:off x="13279261" y="359944"/>
          <a:ext cx="1190217" cy="832183"/>
        </a:xfrm>
        <a:prstGeom prst="rect">
          <a:avLst/>
        </a:prstGeom>
      </xdr:spPr>
    </xdr:pic>
    <xdr:clientData/>
  </xdr:oneCellAnchor>
  <xdr:twoCellAnchor editAs="oneCell">
    <xdr:from>
      <xdr:col>5</xdr:col>
      <xdr:colOff>0</xdr:colOff>
      <xdr:row>1</xdr:row>
      <xdr:rowOff>0</xdr:rowOff>
    </xdr:from>
    <xdr:to>
      <xdr:col>7</xdr:col>
      <xdr:colOff>221079</xdr:colOff>
      <xdr:row>2</xdr:row>
      <xdr:rowOff>400135</xdr:rowOff>
    </xdr:to>
    <xdr:pic>
      <xdr:nvPicPr>
        <xdr:cNvPr id="4" name="Imagen 3">
          <a:extLst>
            <a:ext uri="{FF2B5EF4-FFF2-40B4-BE49-F238E27FC236}">
              <a16:creationId xmlns:a16="http://schemas.microsoft.com/office/drawing/2014/main" id="{FB47EC58-2F8E-45E9-9789-BD983AFA35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00" y="142875"/>
          <a:ext cx="3440529" cy="12573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12</xdr:col>
      <xdr:colOff>116340</xdr:colOff>
      <xdr:row>1</xdr:row>
      <xdr:rowOff>115661</xdr:rowOff>
    </xdr:from>
    <xdr:ext cx="1092103" cy="898268"/>
    <xdr:pic>
      <xdr:nvPicPr>
        <xdr:cNvPr id="2" name="Imagen 1">
          <a:extLst>
            <a:ext uri="{FF2B5EF4-FFF2-40B4-BE49-F238E27FC236}">
              <a16:creationId xmlns:a16="http://schemas.microsoft.com/office/drawing/2014/main" id="{4320C09B-DB98-425C-BA50-C027A5AC0181}"/>
            </a:ext>
          </a:extLst>
        </xdr:cNvPr>
        <xdr:cNvPicPr>
          <a:picLocks noChangeAspect="1"/>
        </xdr:cNvPicPr>
      </xdr:nvPicPr>
      <xdr:blipFill rotWithShape="1">
        <a:blip xmlns:r="http://schemas.openxmlformats.org/officeDocument/2006/relationships" r:embed="rId1"/>
        <a:srcRect l="38244" t="12433" r="38071" b="14750"/>
        <a:stretch/>
      </xdr:blipFill>
      <xdr:spPr>
        <a:xfrm>
          <a:off x="22030644" y="306161"/>
          <a:ext cx="1092103" cy="898268"/>
        </a:xfrm>
        <a:prstGeom prst="rect">
          <a:avLst/>
        </a:prstGeom>
      </xdr:spPr>
    </xdr:pic>
    <xdr:clientData/>
  </xdr:oneCellAnchor>
  <xdr:twoCellAnchor editAs="oneCell">
    <xdr:from>
      <xdr:col>5</xdr:col>
      <xdr:colOff>0</xdr:colOff>
      <xdr:row>1</xdr:row>
      <xdr:rowOff>0</xdr:rowOff>
    </xdr:from>
    <xdr:to>
      <xdr:col>8</xdr:col>
      <xdr:colOff>1095764</xdr:colOff>
      <xdr:row>2</xdr:row>
      <xdr:rowOff>497189</xdr:rowOff>
    </xdr:to>
    <xdr:pic>
      <xdr:nvPicPr>
        <xdr:cNvPr id="3" name="Imagen 2">
          <a:extLst>
            <a:ext uri="{FF2B5EF4-FFF2-40B4-BE49-F238E27FC236}">
              <a16:creationId xmlns:a16="http://schemas.microsoft.com/office/drawing/2014/main" id="{84FBD0AA-6210-4A98-88E2-C626B2E82B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96327" y="145791"/>
          <a:ext cx="5090432" cy="10900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30</xdr:col>
      <xdr:colOff>117280</xdr:colOff>
      <xdr:row>1</xdr:row>
      <xdr:rowOff>39496</xdr:rowOff>
    </xdr:from>
    <xdr:ext cx="961897" cy="791172"/>
    <xdr:pic>
      <xdr:nvPicPr>
        <xdr:cNvPr id="4" name="Imagen 3">
          <a:extLst>
            <a:ext uri="{FF2B5EF4-FFF2-40B4-BE49-F238E27FC236}">
              <a16:creationId xmlns:a16="http://schemas.microsoft.com/office/drawing/2014/main" id="{C899356A-5E1E-441B-A1E9-7AD6503F1087}"/>
            </a:ext>
          </a:extLst>
        </xdr:cNvPr>
        <xdr:cNvPicPr>
          <a:picLocks noChangeAspect="1"/>
        </xdr:cNvPicPr>
      </xdr:nvPicPr>
      <xdr:blipFill rotWithShape="1">
        <a:blip xmlns:r="http://schemas.openxmlformats.org/officeDocument/2006/relationships" r:embed="rId1"/>
        <a:srcRect l="38244" t="12433" r="38071" b="14750"/>
        <a:stretch/>
      </xdr:blipFill>
      <xdr:spPr>
        <a:xfrm>
          <a:off x="31726989" y="283159"/>
          <a:ext cx="961897" cy="791172"/>
        </a:xfrm>
        <a:prstGeom prst="rect">
          <a:avLst/>
        </a:prstGeom>
      </xdr:spPr>
    </xdr:pic>
    <xdr:clientData/>
  </xdr:oneCellAnchor>
  <xdr:twoCellAnchor editAs="oneCell">
    <xdr:from>
      <xdr:col>11</xdr:col>
      <xdr:colOff>85618</xdr:colOff>
      <xdr:row>0</xdr:row>
      <xdr:rowOff>149832</xdr:rowOff>
    </xdr:from>
    <xdr:to>
      <xdr:col>20</xdr:col>
      <xdr:colOff>71079</xdr:colOff>
      <xdr:row>3</xdr:row>
      <xdr:rowOff>116167</xdr:rowOff>
    </xdr:to>
    <xdr:pic>
      <xdr:nvPicPr>
        <xdr:cNvPr id="2" name="Imagen 1">
          <a:extLst>
            <a:ext uri="{FF2B5EF4-FFF2-40B4-BE49-F238E27FC236}">
              <a16:creationId xmlns:a16="http://schemas.microsoft.com/office/drawing/2014/main" id="{E4B75A4F-F700-4802-9492-719D665FD0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48596" y="149832"/>
          <a:ext cx="5090432" cy="10900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12</xdr:col>
      <xdr:colOff>647018</xdr:colOff>
      <xdr:row>1</xdr:row>
      <xdr:rowOff>421821</xdr:rowOff>
    </xdr:from>
    <xdr:ext cx="1092103" cy="898268"/>
    <xdr:pic>
      <xdr:nvPicPr>
        <xdr:cNvPr id="2" name="Imagen 1">
          <a:extLst>
            <a:ext uri="{FF2B5EF4-FFF2-40B4-BE49-F238E27FC236}">
              <a16:creationId xmlns:a16="http://schemas.microsoft.com/office/drawing/2014/main" id="{AC111B52-B2C2-4665-BFD3-BC28AD9983EE}"/>
            </a:ext>
          </a:extLst>
        </xdr:cNvPr>
        <xdr:cNvPicPr>
          <a:picLocks noChangeAspect="1"/>
        </xdr:cNvPicPr>
      </xdr:nvPicPr>
      <xdr:blipFill rotWithShape="1">
        <a:blip xmlns:r="http://schemas.openxmlformats.org/officeDocument/2006/relationships" r:embed="rId1"/>
        <a:srcRect l="38244" t="12433" r="38071" b="14750"/>
        <a:stretch/>
      </xdr:blipFill>
      <xdr:spPr>
        <a:xfrm>
          <a:off x="18087293" y="564696"/>
          <a:ext cx="1092103" cy="89826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10</xdr:col>
      <xdr:colOff>7483</xdr:colOff>
      <xdr:row>1</xdr:row>
      <xdr:rowOff>149678</xdr:rowOff>
    </xdr:from>
    <xdr:ext cx="1092103" cy="898268"/>
    <xdr:pic>
      <xdr:nvPicPr>
        <xdr:cNvPr id="2" name="Imagen 1">
          <a:extLst>
            <a:ext uri="{FF2B5EF4-FFF2-40B4-BE49-F238E27FC236}">
              <a16:creationId xmlns:a16="http://schemas.microsoft.com/office/drawing/2014/main" id="{537EFBAE-A941-4EC9-9E13-6009A24E306F}"/>
            </a:ext>
          </a:extLst>
        </xdr:cNvPr>
        <xdr:cNvPicPr>
          <a:picLocks noChangeAspect="1"/>
        </xdr:cNvPicPr>
      </xdr:nvPicPr>
      <xdr:blipFill rotWithShape="1">
        <a:blip xmlns:r="http://schemas.openxmlformats.org/officeDocument/2006/relationships" r:embed="rId1"/>
        <a:srcRect l="38244" t="12433" r="38071" b="14750"/>
        <a:stretch/>
      </xdr:blipFill>
      <xdr:spPr>
        <a:xfrm>
          <a:off x="24561573" y="340178"/>
          <a:ext cx="1092103" cy="898268"/>
        </a:xfrm>
        <a:prstGeom prst="rect">
          <a:avLst/>
        </a:prstGeom>
      </xdr:spPr>
    </xdr:pic>
    <xdr:clientData/>
  </xdr:oneCellAnchor>
  <xdr:twoCellAnchor editAs="oneCell">
    <xdr:from>
      <xdr:col>5</xdr:col>
      <xdr:colOff>394607</xdr:colOff>
      <xdr:row>1</xdr:row>
      <xdr:rowOff>13607</xdr:rowOff>
    </xdr:from>
    <xdr:to>
      <xdr:col>8</xdr:col>
      <xdr:colOff>600075</xdr:colOff>
      <xdr:row>2</xdr:row>
      <xdr:rowOff>518571</xdr:rowOff>
    </xdr:to>
    <xdr:pic>
      <xdr:nvPicPr>
        <xdr:cNvPr id="3" name="Imagen 2">
          <a:extLst>
            <a:ext uri="{FF2B5EF4-FFF2-40B4-BE49-F238E27FC236}">
              <a16:creationId xmlns:a16="http://schemas.microsoft.com/office/drawing/2014/main" id="{16477373-6E0D-4A7C-9EE2-DE66D7884C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1071" y="204107"/>
          <a:ext cx="5090432" cy="1090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224517</xdr:colOff>
      <xdr:row>1</xdr:row>
      <xdr:rowOff>285750</xdr:rowOff>
    </xdr:from>
    <xdr:to>
      <xdr:col>9</xdr:col>
      <xdr:colOff>530679</xdr:colOff>
      <xdr:row>2</xdr:row>
      <xdr:rowOff>802472</xdr:rowOff>
    </xdr:to>
    <xdr:pic>
      <xdr:nvPicPr>
        <xdr:cNvPr id="3" name="Imagen 2">
          <a:extLst>
            <a:ext uri="{FF2B5EF4-FFF2-40B4-BE49-F238E27FC236}">
              <a16:creationId xmlns:a16="http://schemas.microsoft.com/office/drawing/2014/main" id="{275E5D23-EABA-4661-A453-CABC367737A7}"/>
            </a:ext>
          </a:extLst>
        </xdr:cNvPr>
        <xdr:cNvPicPr>
          <a:picLocks noChangeAspect="1"/>
        </xdr:cNvPicPr>
      </xdr:nvPicPr>
      <xdr:blipFill rotWithShape="1">
        <a:blip xmlns:r="http://schemas.openxmlformats.org/officeDocument/2006/relationships" r:embed="rId1"/>
        <a:srcRect l="38244" t="12433" r="38071" b="14750"/>
        <a:stretch/>
      </xdr:blipFill>
      <xdr:spPr>
        <a:xfrm>
          <a:off x="14743338" y="435429"/>
          <a:ext cx="1898198" cy="1373972"/>
        </a:xfrm>
        <a:prstGeom prst="rect">
          <a:avLst/>
        </a:prstGeom>
      </xdr:spPr>
    </xdr:pic>
    <xdr:clientData/>
  </xdr:twoCellAnchor>
  <xdr:twoCellAnchor editAs="oneCell">
    <xdr:from>
      <xdr:col>4</xdr:col>
      <xdr:colOff>239098</xdr:colOff>
      <xdr:row>1</xdr:row>
      <xdr:rowOff>239097</xdr:rowOff>
    </xdr:from>
    <xdr:to>
      <xdr:col>8</xdr:col>
      <xdr:colOff>30280</xdr:colOff>
      <xdr:row>2</xdr:row>
      <xdr:rowOff>830035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45491" y="388776"/>
          <a:ext cx="6703610" cy="14481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5</xdr:col>
      <xdr:colOff>146513</xdr:colOff>
      <xdr:row>1</xdr:row>
      <xdr:rowOff>161215</xdr:rowOff>
    </xdr:from>
    <xdr:ext cx="1092103" cy="898268"/>
    <xdr:pic>
      <xdr:nvPicPr>
        <xdr:cNvPr id="2" name="Imagen 1">
          <a:extLst>
            <a:ext uri="{FF2B5EF4-FFF2-40B4-BE49-F238E27FC236}">
              <a16:creationId xmlns:a16="http://schemas.microsoft.com/office/drawing/2014/main" id="{B074CDF7-8FFF-4304-90C6-5F06A5E304DE}"/>
            </a:ext>
          </a:extLst>
        </xdr:cNvPr>
        <xdr:cNvPicPr>
          <a:picLocks noChangeAspect="1"/>
        </xdr:cNvPicPr>
      </xdr:nvPicPr>
      <xdr:blipFill rotWithShape="1">
        <a:blip xmlns:r="http://schemas.openxmlformats.org/officeDocument/2006/relationships" r:embed="rId1"/>
        <a:srcRect l="38244" t="12433" r="38071" b="14750"/>
        <a:stretch/>
      </xdr:blipFill>
      <xdr:spPr>
        <a:xfrm>
          <a:off x="15046334" y="358519"/>
          <a:ext cx="1092103" cy="898268"/>
        </a:xfrm>
        <a:prstGeom prst="rect">
          <a:avLst/>
        </a:prstGeom>
      </xdr:spPr>
    </xdr:pic>
    <xdr:clientData/>
  </xdr:oneCellAnchor>
  <xdr:twoCellAnchor editAs="oneCell">
    <xdr:from>
      <xdr:col>4</xdr:col>
      <xdr:colOff>48764</xdr:colOff>
      <xdr:row>1</xdr:row>
      <xdr:rowOff>245297</xdr:rowOff>
    </xdr:from>
    <xdr:to>
      <xdr:col>4</xdr:col>
      <xdr:colOff>3045750</xdr:colOff>
      <xdr:row>2</xdr:row>
      <xdr:rowOff>438118</xdr:rowOff>
    </xdr:to>
    <xdr:pic>
      <xdr:nvPicPr>
        <xdr:cNvPr id="3" name="Imagen 2">
          <a:extLst>
            <a:ext uri="{FF2B5EF4-FFF2-40B4-BE49-F238E27FC236}">
              <a16:creationId xmlns:a16="http://schemas.microsoft.com/office/drawing/2014/main" id="{352373AF-C08B-447A-816C-42DDB0E6CF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05323" y="447003"/>
          <a:ext cx="2992632" cy="7856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1322294</xdr:colOff>
      <xdr:row>1</xdr:row>
      <xdr:rowOff>424747</xdr:rowOff>
    </xdr:from>
    <xdr:to>
      <xdr:col>9</xdr:col>
      <xdr:colOff>1009071</xdr:colOff>
      <xdr:row>2</xdr:row>
      <xdr:rowOff>345228</xdr:rowOff>
    </xdr:to>
    <xdr:pic>
      <xdr:nvPicPr>
        <xdr:cNvPr id="2" name="Imagen 1">
          <a:extLst>
            <a:ext uri="{FF2B5EF4-FFF2-40B4-BE49-F238E27FC236}">
              <a16:creationId xmlns:a16="http://schemas.microsoft.com/office/drawing/2014/main" id="{955E1593-EC88-48D3-9C5F-03E4A767254D}"/>
            </a:ext>
          </a:extLst>
        </xdr:cNvPr>
        <xdr:cNvPicPr>
          <a:picLocks noChangeAspect="1"/>
        </xdr:cNvPicPr>
      </xdr:nvPicPr>
      <xdr:blipFill rotWithShape="1">
        <a:blip xmlns:r="http://schemas.openxmlformats.org/officeDocument/2006/relationships" r:embed="rId1"/>
        <a:srcRect l="38244" t="12433" r="38071" b="14750"/>
        <a:stretch/>
      </xdr:blipFill>
      <xdr:spPr>
        <a:xfrm>
          <a:off x="14197853" y="570423"/>
          <a:ext cx="1092094" cy="796215"/>
        </a:xfrm>
        <a:prstGeom prst="rect">
          <a:avLst/>
        </a:prstGeom>
      </xdr:spPr>
    </xdr:pic>
    <xdr:clientData/>
  </xdr:twoCellAnchor>
  <xdr:twoCellAnchor editAs="oneCell">
    <xdr:from>
      <xdr:col>5</xdr:col>
      <xdr:colOff>56145</xdr:colOff>
      <xdr:row>1</xdr:row>
      <xdr:rowOff>170375</xdr:rowOff>
    </xdr:from>
    <xdr:to>
      <xdr:col>8</xdr:col>
      <xdr:colOff>856241</xdr:colOff>
      <xdr:row>2</xdr:row>
      <xdr:rowOff>513293</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9557" y="316051"/>
          <a:ext cx="5586658" cy="1207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328692</xdr:colOff>
      <xdr:row>1</xdr:row>
      <xdr:rowOff>368718</xdr:rowOff>
    </xdr:from>
    <xdr:to>
      <xdr:col>12</xdr:col>
      <xdr:colOff>26551</xdr:colOff>
      <xdr:row>5</xdr:row>
      <xdr:rowOff>140155</xdr:rowOff>
    </xdr:to>
    <xdr:pic>
      <xdr:nvPicPr>
        <xdr:cNvPr id="2" name="Imagen 1">
          <a:extLst>
            <a:ext uri="{FF2B5EF4-FFF2-40B4-BE49-F238E27FC236}">
              <a16:creationId xmlns:a16="http://schemas.microsoft.com/office/drawing/2014/main" id="{48E961E8-0DA8-4D64-9980-F7086CC96D5D}"/>
            </a:ext>
          </a:extLst>
        </xdr:cNvPr>
        <xdr:cNvPicPr>
          <a:picLocks noChangeAspect="1"/>
        </xdr:cNvPicPr>
      </xdr:nvPicPr>
      <xdr:blipFill rotWithShape="1">
        <a:blip xmlns:r="http://schemas.openxmlformats.org/officeDocument/2006/relationships" r:embed="rId1"/>
        <a:srcRect l="38244" t="12433" r="38071" b="14750"/>
        <a:stretch/>
      </xdr:blipFill>
      <xdr:spPr>
        <a:xfrm>
          <a:off x="17378442" y="511593"/>
          <a:ext cx="1098034" cy="790612"/>
        </a:xfrm>
        <a:prstGeom prst="rect">
          <a:avLst/>
        </a:prstGeom>
      </xdr:spPr>
    </xdr:pic>
    <xdr:clientData/>
  </xdr:twoCellAnchor>
  <xdr:twoCellAnchor editAs="oneCell">
    <xdr:from>
      <xdr:col>7</xdr:col>
      <xdr:colOff>260091</xdr:colOff>
      <xdr:row>1</xdr:row>
      <xdr:rowOff>10691</xdr:rowOff>
    </xdr:from>
    <xdr:to>
      <xdr:col>9</xdr:col>
      <xdr:colOff>733425</xdr:colOff>
      <xdr:row>3</xdr:row>
      <xdr:rowOff>4995</xdr:rowOff>
    </xdr:to>
    <xdr:pic>
      <xdr:nvPicPr>
        <xdr:cNvPr id="3" name="Imagen 2">
          <a:extLst>
            <a:ext uri="{FF2B5EF4-FFF2-40B4-BE49-F238E27FC236}">
              <a16:creationId xmlns:a16="http://schemas.microsoft.com/office/drawing/2014/main" id="{0FA7A4A5-E3CE-493D-84CD-F62D3F8FDB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66266" y="153566"/>
          <a:ext cx="3435609" cy="17088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14</xdr:col>
      <xdr:colOff>1523999</xdr:colOff>
      <xdr:row>1</xdr:row>
      <xdr:rowOff>333375</xdr:rowOff>
    </xdr:from>
    <xdr:ext cx="1092103" cy="898268"/>
    <xdr:pic>
      <xdr:nvPicPr>
        <xdr:cNvPr id="3" name="Imagen 2">
          <a:extLst>
            <a:ext uri="{FF2B5EF4-FFF2-40B4-BE49-F238E27FC236}">
              <a16:creationId xmlns:a16="http://schemas.microsoft.com/office/drawing/2014/main" id="{E13EA028-B791-4B11-BDDB-81A52340D39A}"/>
            </a:ext>
          </a:extLst>
        </xdr:cNvPr>
        <xdr:cNvPicPr>
          <a:picLocks noChangeAspect="1"/>
        </xdr:cNvPicPr>
      </xdr:nvPicPr>
      <xdr:blipFill rotWithShape="1">
        <a:blip xmlns:r="http://schemas.openxmlformats.org/officeDocument/2006/relationships" r:embed="rId1"/>
        <a:srcRect l="38244" t="12433" r="38071" b="14750"/>
        <a:stretch/>
      </xdr:blipFill>
      <xdr:spPr>
        <a:xfrm>
          <a:off x="28917899" y="476250"/>
          <a:ext cx="1092103" cy="89826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492829</xdr:colOff>
      <xdr:row>1</xdr:row>
      <xdr:rowOff>136699</xdr:rowOff>
    </xdr:from>
    <xdr:ext cx="1019088" cy="838212"/>
    <xdr:pic>
      <xdr:nvPicPr>
        <xdr:cNvPr id="2" name="Imagen 1">
          <a:extLst>
            <a:ext uri="{FF2B5EF4-FFF2-40B4-BE49-F238E27FC236}">
              <a16:creationId xmlns:a16="http://schemas.microsoft.com/office/drawing/2014/main" id="{EFA46F68-18F5-430D-A31C-CF5FA097325C}"/>
            </a:ext>
          </a:extLst>
        </xdr:cNvPr>
        <xdr:cNvPicPr>
          <a:picLocks noChangeAspect="1"/>
        </xdr:cNvPicPr>
      </xdr:nvPicPr>
      <xdr:blipFill rotWithShape="1">
        <a:blip xmlns:r="http://schemas.openxmlformats.org/officeDocument/2006/relationships" r:embed="rId1"/>
        <a:srcRect l="38244" t="12433" r="38071" b="14750"/>
        <a:stretch/>
      </xdr:blipFill>
      <xdr:spPr>
        <a:xfrm>
          <a:off x="13009800" y="282375"/>
          <a:ext cx="1019088" cy="838212"/>
        </a:xfrm>
        <a:prstGeom prst="rect">
          <a:avLst/>
        </a:prstGeom>
      </xdr:spPr>
    </xdr:pic>
    <xdr:clientData/>
  </xdr:oneCellAnchor>
  <xdr:twoCellAnchor editAs="oneCell">
    <xdr:from>
      <xdr:col>4</xdr:col>
      <xdr:colOff>0</xdr:colOff>
      <xdr:row>1</xdr:row>
      <xdr:rowOff>0</xdr:rowOff>
    </xdr:from>
    <xdr:to>
      <xdr:col>8</xdr:col>
      <xdr:colOff>765337</xdr:colOff>
      <xdr:row>4</xdr:row>
      <xdr:rowOff>95945</xdr:rowOff>
    </xdr:to>
    <xdr:pic>
      <xdr:nvPicPr>
        <xdr:cNvPr id="3" name="Imagen 2">
          <a:extLst>
            <a:ext uri="{FF2B5EF4-FFF2-40B4-BE49-F238E27FC236}">
              <a16:creationId xmlns:a16="http://schemas.microsoft.com/office/drawing/2014/main" id="{33CEB631-3AEB-4AF1-B574-672AAE0FCD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34300" y="142875"/>
          <a:ext cx="5051587" cy="1086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7</xdr:col>
      <xdr:colOff>1115835</xdr:colOff>
      <xdr:row>1</xdr:row>
      <xdr:rowOff>150395</xdr:rowOff>
    </xdr:from>
    <xdr:ext cx="1190217" cy="832183"/>
    <xdr:pic>
      <xdr:nvPicPr>
        <xdr:cNvPr id="2" name="Imagen 1">
          <a:extLst>
            <a:ext uri="{FF2B5EF4-FFF2-40B4-BE49-F238E27FC236}">
              <a16:creationId xmlns:a16="http://schemas.microsoft.com/office/drawing/2014/main" id="{69A5F8F6-90B2-4639-BB05-61181CE0F2CA}"/>
            </a:ext>
          </a:extLst>
        </xdr:cNvPr>
        <xdr:cNvPicPr>
          <a:picLocks noChangeAspect="1"/>
        </xdr:cNvPicPr>
      </xdr:nvPicPr>
      <xdr:blipFill rotWithShape="1">
        <a:blip xmlns:r="http://schemas.openxmlformats.org/officeDocument/2006/relationships" r:embed="rId1"/>
        <a:srcRect l="38244" t="12433" r="38071" b="14750"/>
        <a:stretch/>
      </xdr:blipFill>
      <xdr:spPr>
        <a:xfrm>
          <a:off x="11523151" y="290763"/>
          <a:ext cx="1190217" cy="832183"/>
        </a:xfrm>
        <a:prstGeom prst="rect">
          <a:avLst/>
        </a:prstGeom>
      </xdr:spPr>
    </xdr:pic>
    <xdr:clientData/>
  </xdr:oneCellAnchor>
  <xdr:twoCellAnchor editAs="oneCell">
    <xdr:from>
      <xdr:col>5</xdr:col>
      <xdr:colOff>600074</xdr:colOff>
      <xdr:row>0</xdr:row>
      <xdr:rowOff>76201</xdr:rowOff>
    </xdr:from>
    <xdr:to>
      <xdr:col>7</xdr:col>
      <xdr:colOff>802103</xdr:colOff>
      <xdr:row>2</xdr:row>
      <xdr:rowOff>170447</xdr:rowOff>
    </xdr:to>
    <xdr:pic>
      <xdr:nvPicPr>
        <xdr:cNvPr id="3" name="Imagen 2">
          <a:extLst>
            <a:ext uri="{FF2B5EF4-FFF2-40B4-BE49-F238E27FC236}">
              <a16:creationId xmlns:a16="http://schemas.microsoft.com/office/drawing/2014/main" id="{D2D46AD2-45F5-4C23-AA23-A84E6A6A74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8863" y="76201"/>
          <a:ext cx="3450557" cy="12572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3142961</xdr:colOff>
      <xdr:row>1</xdr:row>
      <xdr:rowOff>250613</xdr:rowOff>
    </xdr:from>
    <xdr:to>
      <xdr:col>18</xdr:col>
      <xdr:colOff>389944</xdr:colOff>
      <xdr:row>5</xdr:row>
      <xdr:rowOff>149850</xdr:rowOff>
    </xdr:to>
    <xdr:pic>
      <xdr:nvPicPr>
        <xdr:cNvPr id="2" name="Imagen 1">
          <a:extLst>
            <a:ext uri="{FF2B5EF4-FFF2-40B4-BE49-F238E27FC236}">
              <a16:creationId xmlns:a16="http://schemas.microsoft.com/office/drawing/2014/main" id="{52A5EC3D-0380-412A-BDF9-76A73F44D389}"/>
            </a:ext>
          </a:extLst>
        </xdr:cNvPr>
        <xdr:cNvPicPr>
          <a:picLocks noChangeAspect="1"/>
        </xdr:cNvPicPr>
      </xdr:nvPicPr>
      <xdr:blipFill rotWithShape="1">
        <a:blip xmlns:r="http://schemas.openxmlformats.org/officeDocument/2006/relationships" r:embed="rId1"/>
        <a:srcRect l="38244" t="12433" r="38071" b="14750"/>
        <a:stretch/>
      </xdr:blipFill>
      <xdr:spPr>
        <a:xfrm>
          <a:off x="32401520" y="497142"/>
          <a:ext cx="1092103" cy="898268"/>
        </a:xfrm>
        <a:prstGeom prst="rect">
          <a:avLst/>
        </a:prstGeom>
      </xdr:spPr>
    </xdr:pic>
    <xdr:clientData/>
  </xdr:twoCellAnchor>
  <xdr:twoCellAnchor editAs="oneCell">
    <xdr:from>
      <xdr:col>8</xdr:col>
      <xdr:colOff>0</xdr:colOff>
      <xdr:row>1</xdr:row>
      <xdr:rowOff>0</xdr:rowOff>
    </xdr:from>
    <xdr:to>
      <xdr:col>10</xdr:col>
      <xdr:colOff>2127085</xdr:colOff>
      <xdr:row>5</xdr:row>
      <xdr:rowOff>88917</xdr:rowOff>
    </xdr:to>
    <xdr:pic>
      <xdr:nvPicPr>
        <xdr:cNvPr id="3" name="Imagen 2">
          <a:extLst>
            <a:ext uri="{FF2B5EF4-FFF2-40B4-BE49-F238E27FC236}">
              <a16:creationId xmlns:a16="http://schemas.microsoft.com/office/drawing/2014/main" id="{AAA4F0F5-C646-4D5E-87A3-06879B2801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92000" y="246529"/>
          <a:ext cx="5090432" cy="10900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8</xdr:col>
      <xdr:colOff>238432</xdr:colOff>
      <xdr:row>1</xdr:row>
      <xdr:rowOff>112059</xdr:rowOff>
    </xdr:from>
    <xdr:ext cx="5919867" cy="1400735"/>
    <xdr:pic>
      <xdr:nvPicPr>
        <xdr:cNvPr id="3" name="Imagen 2">
          <a:extLst>
            <a:ext uri="{FF2B5EF4-FFF2-40B4-BE49-F238E27FC236}">
              <a16:creationId xmlns:a16="http://schemas.microsoft.com/office/drawing/2014/main" id="{0BD99F26-1457-45DB-8CAD-7FE729EE2B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77844" y="364191"/>
          <a:ext cx="5919867" cy="1400735"/>
        </a:xfrm>
        <a:prstGeom prst="rect">
          <a:avLst/>
        </a:prstGeom>
      </xdr:spPr>
    </xdr:pic>
    <xdr:clientData/>
  </xdr:oneCellAnchor>
  <xdr:oneCellAnchor>
    <xdr:from>
      <xdr:col>10</xdr:col>
      <xdr:colOff>1394571</xdr:colOff>
      <xdr:row>1</xdr:row>
      <xdr:rowOff>76761</xdr:rowOff>
    </xdr:from>
    <xdr:ext cx="1701054" cy="1412150"/>
    <xdr:pic>
      <xdr:nvPicPr>
        <xdr:cNvPr id="4" name="Imagen 3">
          <a:extLst>
            <a:ext uri="{FF2B5EF4-FFF2-40B4-BE49-F238E27FC236}">
              <a16:creationId xmlns:a16="http://schemas.microsoft.com/office/drawing/2014/main" id="{C4CFB158-9094-4887-8A6E-6F44ECC030B6}"/>
            </a:ext>
          </a:extLst>
        </xdr:cNvPr>
        <xdr:cNvPicPr>
          <a:picLocks noChangeAspect="1"/>
        </xdr:cNvPicPr>
      </xdr:nvPicPr>
      <xdr:blipFill rotWithShape="1">
        <a:blip xmlns:r="http://schemas.openxmlformats.org/officeDocument/2006/relationships" r:embed="rId2"/>
        <a:srcRect l="38244" t="12433" r="38071" b="14750"/>
        <a:stretch/>
      </xdr:blipFill>
      <xdr:spPr>
        <a:xfrm>
          <a:off x="28260674" y="328893"/>
          <a:ext cx="1701054" cy="14121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viviendagovco-my.sharepoint.com/Users/cfocazzio/AppData/Local/Microsoft/Windows/INetCache/Content.Outlook/7VOHFFYB/USO%20DIARIO/Base%20Central%20P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viviendagovco-my.sharepoint.com/personal/mavila_minvivienda_gov_co/Documents/2020/PDA/CIRCULAR%20D1425/Anexos%20Circular%20Dec1425/Anexo%20No.%2002%20-%20Plan%20Estrate&#769;gico%20de%20Inversiones%20(sopor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09%20Dic,%20Mod.%20DJC,%20BIM.%20SEP-OCT,%20Formato%20PEI%20y%20Seguimiento%202024-2027,%2009%20Dic.%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28%20May,%20F.,%20Inf.%20PEI%20Mar-Abr.%202025,%20PDA%20Valle,%20Incluye%20pagos%20de%20PEI%202024,%2028%20May.%202025%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viviendagovco-my.sharepoint.com/personal/argomez_minvivienda_gov_co/Documents/Documentos/PDA%20Valle/2024/CD/CD%2067%20doc%20previos/2024-09-10%20PEI%202024-2027,%20CD%2067%20PDA%20VALL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A.G.,%2014%20Dic,%20Informe%20PEI,%20BIM.%20SEP-OCT%202024%20-%2014%20Dic.%2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nviviendagovco-my.sharepoint.com/Users/User/Desktop/06%20Mar,%20PEI%202025%20PDA%20VALLE,%2006%20Mar.%20AND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PAEI"/>
      <sheetName val="Tabla 3."/>
      <sheetName val="ANEXO 1. "/>
      <sheetName val="ANEXO 2."/>
      <sheetName val="ANEXO 3.1"/>
      <sheetName val="LISTA"/>
      <sheetName val="LISTA (2)"/>
      <sheetName val="Lista Proyectos"/>
    </sheetNames>
    <sheetDataSet>
      <sheetData sheetId="0"/>
      <sheetData sheetId="1"/>
      <sheetData sheetId="2"/>
      <sheetData sheetId="3"/>
      <sheetData sheetId="4">
        <row r="6">
          <cell r="A6" t="str">
            <v>Codigo DANE</v>
          </cell>
        </row>
      </sheetData>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X"/>
      <sheetName val="MUNICIPIOS"/>
      <sheetName val="PLAN DE ACCIÓN MUNICIPAL"/>
      <sheetName val="INSTRUCCIONES GENERALES"/>
      <sheetName val="0.6. LÍNEA BASE AAA"/>
      <sheetName val="0.08. METAS"/>
      <sheetName val="0.09. FUENTES"/>
      <sheetName val="1.2. CIERRE FINANCIERO"/>
      <sheetName val="1.3. METAS Y PROYECTOS"/>
      <sheetName val="1.4. COSTOS DEL GESTOR"/>
      <sheetName val="1.5. CRONOGRAMA"/>
      <sheetName val="1.6. PROYECTOS PDA EJECUTADOS"/>
      <sheetName val="1.7. INVERSIONES EXTERNAS"/>
      <sheetName val="Sheet1"/>
      <sheetName val="anexo 2."/>
    </sheetNames>
    <sheetDataSet>
      <sheetData sheetId="0"/>
      <sheetData sheetId="1">
        <row r="1">
          <cell r="B1" t="str">
            <v>Amazonas</v>
          </cell>
          <cell r="C1" t="str">
            <v>Antioquia</v>
          </cell>
          <cell r="D1" t="str">
            <v>Arauca</v>
          </cell>
          <cell r="E1" t="str">
            <v>Atlántico</v>
          </cell>
          <cell r="F1" t="str">
            <v>Bolívar</v>
          </cell>
          <cell r="G1" t="str">
            <v>Boyacá</v>
          </cell>
          <cell r="H1" t="str">
            <v>Caldas</v>
          </cell>
          <cell r="I1" t="str">
            <v>Caquetá</v>
          </cell>
          <cell r="J1" t="str">
            <v>Casanare</v>
          </cell>
          <cell r="K1" t="str">
            <v>Cauca</v>
          </cell>
          <cell r="L1" t="str">
            <v>Cesar</v>
          </cell>
          <cell r="M1" t="str">
            <v>Chocó</v>
          </cell>
          <cell r="N1" t="str">
            <v>Córdoba</v>
          </cell>
          <cell r="O1" t="str">
            <v>Cundinamarca</v>
          </cell>
          <cell r="P1" t="str">
            <v>Guainía</v>
          </cell>
          <cell r="Q1" t="str">
            <v>Guaviare</v>
          </cell>
          <cell r="R1" t="str">
            <v>Huila</v>
          </cell>
          <cell r="S1" t="str">
            <v>La Guajira</v>
          </cell>
          <cell r="T1" t="str">
            <v>Magdalena</v>
          </cell>
          <cell r="U1" t="str">
            <v>Meta</v>
          </cell>
          <cell r="V1" t="str">
            <v>Nariño</v>
          </cell>
          <cell r="W1" t="str">
            <v>Norte de Santander</v>
          </cell>
          <cell r="X1" t="str">
            <v>Putumayo</v>
          </cell>
          <cell r="Y1" t="str">
            <v>Quindío</v>
          </cell>
          <cell r="Z1" t="str">
            <v>Risaralda</v>
          </cell>
          <cell r="AA1" t="str">
            <v>San Andrés</v>
          </cell>
          <cell r="AB1" t="str">
            <v>Santander</v>
          </cell>
          <cell r="AC1" t="str">
            <v>Sucre</v>
          </cell>
          <cell r="AD1" t="str">
            <v>Tolima</v>
          </cell>
          <cell r="AE1" t="str">
            <v>Valle del Cauca</v>
          </cell>
          <cell r="AF1" t="str">
            <v>Vaupés</v>
          </cell>
          <cell r="AG1" t="str">
            <v>Vichada</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UNICIPIOS"/>
      <sheetName val="Lista Proyectos"/>
      <sheetName val="Información Básica"/>
      <sheetName val="Línea Base Indicadores"/>
      <sheetName val="Fuentes"/>
      <sheetName val="Cierre Financiero 2024 "/>
      <sheetName val="Cierre Financiero 2025"/>
      <sheetName val="Cierre Financiero 2026"/>
      <sheetName val="Cierre Financiero 2027"/>
      <sheetName val="LINEAMIENTOS Metas-Indicadores"/>
      <sheetName val="Metas Capítulo 2024"/>
      <sheetName val="Metas Capítulo 2025"/>
      <sheetName val="Metas Capítulo 2026"/>
      <sheetName val="Metas Capítulo 2027"/>
      <sheetName val="Impacto Indicadores"/>
      <sheetName val="Metas Sectoriales PDA"/>
      <sheetName val="Cronograma 2024"/>
      <sheetName val="Cronograma 2025"/>
      <sheetName val="Cronograma 2026"/>
      <sheetName val="Cronograma 2027"/>
      <sheetName val="Inver. Complementarias PDA"/>
      <sheetName val="Observaciones y 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UNICIPIOS"/>
      <sheetName val="Lista Proyectos"/>
      <sheetName val="Información Básica"/>
      <sheetName val="Línea Base Indicadores"/>
      <sheetName val="Fuentes"/>
      <sheetName val="Fuentes 2025"/>
      <sheetName val="Cierre Financiero 2024 "/>
      <sheetName val="Cierre Financiero 2026"/>
      <sheetName val="Cierre Financiero 2027"/>
      <sheetName val="Cierre Financiero 2025"/>
      <sheetName val="Hoja1"/>
      <sheetName val="LINEAMIENTOS Metas-Indicadores"/>
      <sheetName val="Metas Capítulo 2024"/>
      <sheetName val="Metas Capítulo 2026"/>
      <sheetName val="Metas Capítulo 2027"/>
      <sheetName val="Metas Capítulo 2025"/>
      <sheetName val="Cronograma 2024"/>
      <sheetName val="Cronograma 2025 "/>
      <sheetName val="Impacto Indicadores"/>
      <sheetName val="Cronograma 2026"/>
      <sheetName val="Cronograma 2027"/>
      <sheetName val="Metas Sectoriales PDA"/>
      <sheetName val="Inver. Complementarias PDA"/>
      <sheetName val="Observaciones y Resumen"/>
    </sheetNames>
    <sheetDataSet>
      <sheetData sheetId="0"/>
      <sheetData sheetId="1"/>
      <sheetData sheetId="2"/>
      <sheetData sheetId="3">
        <row r="112">
          <cell r="B112" t="str">
            <v xml:space="preserve">ANDRES HERNAN SANCEHZ GUZMAN </v>
          </cell>
          <cell r="C112" t="str">
            <v>MOISES CEPEDA RESTREPO</v>
          </cell>
        </row>
      </sheetData>
      <sheetData sheetId="4"/>
      <sheetData sheetId="5">
        <row r="17">
          <cell r="I17">
            <v>31386402328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Proyectos"/>
      <sheetName val="LISTA"/>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UNICIPIOS"/>
      <sheetName val="Lista Proyectos"/>
      <sheetName val="Información Básica"/>
      <sheetName val="Línea Base Indicadores"/>
      <sheetName val="Fuentes"/>
      <sheetName val="Cierre Financiero 2024 "/>
      <sheetName val="Cierre Financiero 2025"/>
      <sheetName val="Cierre Financiero 2026"/>
      <sheetName val="Cierre Financiero 2027"/>
      <sheetName val="LINEAMIENTOS Metas-Indicadores"/>
      <sheetName val="Metas Capítulo 2024"/>
      <sheetName val="Metas Capítulo 2025"/>
      <sheetName val="Metas Capítulo 2026"/>
      <sheetName val="Metas Capítulo 2027"/>
      <sheetName val="Impacto Indicadores"/>
      <sheetName val="Metas Sectoriales PDA"/>
      <sheetName val="Cronograma 2024"/>
      <sheetName val="Cronograma 2025"/>
      <sheetName val="Cronograma 2026"/>
      <sheetName val="Cronograma 2027"/>
      <sheetName val="Inver. Complementarias PDA"/>
      <sheetName val="Observaciones y 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UNICIPIOS"/>
      <sheetName val="Lista Proyectos"/>
      <sheetName val="Información Básica"/>
      <sheetName val="Línea Base Indicadores"/>
      <sheetName val="Fuentes"/>
      <sheetName val="Cierre Financiero 2024 "/>
      <sheetName val="Cierre Financiero 2026"/>
      <sheetName val="Cierre Financiero 2027"/>
      <sheetName val="Cierre Financiero 2025"/>
      <sheetName val="Hoja1"/>
      <sheetName val="LINEAMIENTOS Metas-Indicadores"/>
      <sheetName val="Metas Capítulo 2024"/>
      <sheetName val="Metas Capítulo 2026"/>
      <sheetName val="Metas Capítulo 2027"/>
      <sheetName val="Metas Capítulo 2025"/>
      <sheetName val="Cronograma 2024"/>
      <sheetName val="Cronograma 2025 "/>
      <sheetName val="Impacto Indicadores"/>
      <sheetName val="Cronograma 2026"/>
      <sheetName val="Cronograma 2027"/>
      <sheetName val="Metas Sectoriales PDA"/>
      <sheetName val="Inver. Complementarias PDA"/>
      <sheetName val="Observaciones y Resumen"/>
    </sheetNames>
    <sheetDataSet>
      <sheetData sheetId="0"/>
      <sheetData sheetId="1"/>
      <sheetData sheetId="2"/>
      <sheetData sheetId="3"/>
      <sheetData sheetId="4"/>
      <sheetData sheetId="5"/>
      <sheetData sheetId="6"/>
      <sheetData sheetId="7"/>
      <sheetData sheetId="8"/>
      <sheetData sheetId="9">
        <row r="62">
          <cell r="C62" t="str">
            <v xml:space="preserve">CONSTRUCCION REDES DE ALCANTARILLADOS Y PLANTAS DE TRATAMIENTO DE AGUAS RESIDUALES (PTAR) EN EL CORREGIMIENTO DE TIENDA NUEVA DEL MUNICIPIO DE PALMIRA. </v>
          </cell>
        </row>
      </sheetData>
      <sheetData sheetId="10"/>
      <sheetData sheetId="11"/>
      <sheetData sheetId="12"/>
      <sheetData sheetId="13"/>
      <sheetData sheetId="14"/>
      <sheetData sheetId="15">
        <row r="76">
          <cell r="D76" t="str">
            <v>CONSTRUCCIÓN RED DE ALCANTARILLADO SANITARIO, POZO DE BOMBEO DE AGUAS RESIDUALES, PLANTA DE TRATAMIENTO DE AGUAS RESIDUALES DOMESTICAS Y DESCARGA A ZANJÓN, VEREDA EL JAGUAL, MUNICIPIO DE RIOFRIO, DEPARTAMENTO DEL VALLE DEL CAUCA</v>
          </cell>
          <cell r="M76" t="str">
            <v>Avanzar en la Ejecución de Proyectos</v>
          </cell>
        </row>
        <row r="78">
          <cell r="D78" t="str">
            <v>REDES DE ALCANTARILLADOS Y PLANTA DE TRATAMIENTO DE AGUAS RESIDUALES (PTAR) EN EL CORREGIMIENTO DE BOLO LA ITALIA (SECTOR ZUMBÁCULO) (Palmira).</v>
          </cell>
        </row>
      </sheetData>
      <sheetData sheetId="16"/>
      <sheetData sheetId="17"/>
      <sheetData sheetId="18"/>
      <sheetData sheetId="19"/>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person displayName="Adriana Rocio Gomez Ortiz" id="{AFE6DB3D-1F27-4E7E-9875-1B73CC02400C}" userId="S::ARGomez@minvivienda.gov.co::aebf2a3f-186a-4e26-97ba-922db5ac493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61" dT="2025-11-21T21:22:09.70" personId="{AFE6DB3D-1F27-4E7E-9875-1B73CC02400C}" id="{99A21503-DDFC-427C-900D-3160297FB0C1}">
    <text>Se debe registrar que acciones realizó el Gestor para avanzar y cumplir sus obligaciones.</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ahs@eva.gov.co" TargetMode="External"/><Relationship Id="rId7" Type="http://schemas.openxmlformats.org/officeDocument/2006/relationships/hyperlink" Target="mailto:lfp@eva.gov.co" TargetMode="External"/><Relationship Id="rId2" Type="http://schemas.openxmlformats.org/officeDocument/2006/relationships/hyperlink" Target="mailto:djc@eva.gov.co" TargetMode="External"/><Relationship Id="rId1" Type="http://schemas.openxmlformats.org/officeDocument/2006/relationships/hyperlink" Target="mailto:drv@eva.gov.co" TargetMode="External"/><Relationship Id="rId6" Type="http://schemas.openxmlformats.org/officeDocument/2006/relationships/hyperlink" Target="mailto:jfm@eva.gov.co" TargetMode="External"/><Relationship Id="rId5" Type="http://schemas.openxmlformats.org/officeDocument/2006/relationships/hyperlink" Target="mailto:lepa@eva.gov.co" TargetMode="External"/><Relationship Id="rId4" Type="http://schemas.openxmlformats.org/officeDocument/2006/relationships/hyperlink" Target="mailto:mvr@eva.gov.co" TargetMode="External"/><Relationship Id="rId9"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5"/>
  <sheetViews>
    <sheetView topLeftCell="AD1" workbookViewId="0">
      <selection activeCell="AI2" sqref="AI2"/>
    </sheetView>
  </sheetViews>
  <sheetFormatPr baseColWidth="10" defaultColWidth="11.5" defaultRowHeight="14.5" x14ac:dyDescent="0.35"/>
  <cols>
    <col min="1" max="1" width="10.5" style="4" bestFit="1" customWidth="1"/>
    <col min="2" max="2" width="11.5" style="4"/>
    <col min="3" max="3" width="14.08203125" style="4" customWidth="1"/>
    <col min="4" max="5" width="16.5" style="4" customWidth="1"/>
    <col min="6" max="6" width="12.5" style="4" customWidth="1"/>
    <col min="7" max="7" width="11.5" style="4"/>
    <col min="8" max="8" width="18.5" style="4" customWidth="1"/>
    <col min="9" max="10" width="19.75" style="4" customWidth="1"/>
    <col min="11" max="11" width="19.5" style="4" customWidth="1"/>
    <col min="12" max="12" width="20.75" style="4" customWidth="1"/>
    <col min="13" max="13" width="22.75" style="4" customWidth="1"/>
    <col min="14" max="14" width="32.5" style="4" customWidth="1"/>
    <col min="15" max="16" width="21.5" style="4" customWidth="1"/>
    <col min="17" max="17" width="17.5" style="4" customWidth="1"/>
    <col min="18" max="18" width="21.58203125" style="4" customWidth="1"/>
    <col min="19" max="19" width="21.75" style="4" customWidth="1"/>
    <col min="20" max="20" width="22.5" style="4" customWidth="1"/>
    <col min="21" max="21" width="30" style="4" customWidth="1"/>
    <col min="22" max="24" width="11.5" style="4"/>
    <col min="25" max="25" width="16.75" style="4" customWidth="1"/>
    <col min="26" max="26" width="18.75" style="4" customWidth="1"/>
    <col min="27" max="27" width="11.5" style="4"/>
    <col min="28" max="28" width="15.75" style="4" customWidth="1"/>
    <col min="29" max="29" width="21.08203125" style="4" customWidth="1"/>
    <col min="30" max="30" width="24.5" style="4" bestFit="1" customWidth="1"/>
    <col min="31" max="31" width="35" style="4" bestFit="1" customWidth="1"/>
    <col min="32" max="32" width="35" style="4" customWidth="1"/>
    <col min="33" max="33" width="17" style="4" customWidth="1"/>
    <col min="34" max="34" width="24.75" style="4" customWidth="1"/>
    <col min="35" max="35" width="47.58203125" style="4" customWidth="1"/>
    <col min="36" max="36" width="24.5" style="4" customWidth="1"/>
    <col min="37" max="37" width="19.25" style="4" customWidth="1"/>
    <col min="38" max="38" width="24.08203125" style="4" customWidth="1"/>
    <col min="39" max="16384" width="11.5" style="4"/>
  </cols>
  <sheetData>
    <row r="1" spans="1:49" s="3" customFormat="1" ht="87" x14ac:dyDescent="0.3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18</v>
      </c>
      <c r="AC1" s="3" t="s">
        <v>27</v>
      </c>
      <c r="AD1" s="3" t="s">
        <v>28</v>
      </c>
      <c r="AE1" s="3" t="s">
        <v>29</v>
      </c>
      <c r="AF1" s="3" t="s">
        <v>30</v>
      </c>
      <c r="AG1" s="3" t="s">
        <v>31</v>
      </c>
      <c r="AH1" s="3" t="s">
        <v>32</v>
      </c>
      <c r="AI1" s="3" t="s">
        <v>33</v>
      </c>
      <c r="AJ1" s="3" t="s">
        <v>34</v>
      </c>
      <c r="AK1" s="3" t="s">
        <v>35</v>
      </c>
      <c r="AL1" s="3" t="s">
        <v>36</v>
      </c>
    </row>
    <row r="2" spans="1:49" ht="43.5" x14ac:dyDescent="0.35">
      <c r="A2" s="4" t="s">
        <v>37</v>
      </c>
      <c r="B2" s="4" t="s">
        <v>38</v>
      </c>
      <c r="C2" s="4" t="s">
        <v>39</v>
      </c>
      <c r="D2" s="4" t="s">
        <v>40</v>
      </c>
      <c r="E2" s="4" t="s">
        <v>41</v>
      </c>
      <c r="F2" s="4" t="s">
        <v>42</v>
      </c>
      <c r="G2" s="4" t="s">
        <v>43</v>
      </c>
      <c r="H2" s="194" t="s">
        <v>44</v>
      </c>
      <c r="I2" s="4" t="s">
        <v>10</v>
      </c>
      <c r="J2" s="5" t="s">
        <v>45</v>
      </c>
      <c r="K2" s="4" t="s">
        <v>46</v>
      </c>
      <c r="L2" s="4" t="s">
        <v>47</v>
      </c>
      <c r="M2" s="4" t="s">
        <v>48</v>
      </c>
      <c r="N2" s="4" t="s">
        <v>49</v>
      </c>
      <c r="O2" s="4" t="s">
        <v>14</v>
      </c>
      <c r="P2" s="4" t="s">
        <v>50</v>
      </c>
      <c r="R2" s="4" t="s">
        <v>51</v>
      </c>
      <c r="S2" s="4" t="s">
        <v>52</v>
      </c>
      <c r="T2" s="4" t="s">
        <v>53</v>
      </c>
      <c r="U2" s="4" t="s">
        <v>54</v>
      </c>
      <c r="V2" s="4" t="s">
        <v>55</v>
      </c>
      <c r="W2" s="4" t="s">
        <v>56</v>
      </c>
      <c r="X2" s="4">
        <v>2024</v>
      </c>
      <c r="Y2" s="4" t="s">
        <v>57</v>
      </c>
      <c r="Z2" s="4" t="s">
        <v>58</v>
      </c>
      <c r="AA2" s="4" t="s">
        <v>59</v>
      </c>
      <c r="AB2" s="4" t="s">
        <v>60</v>
      </c>
      <c r="AC2" s="142" t="s">
        <v>61</v>
      </c>
      <c r="AD2" s="141" t="s">
        <v>62</v>
      </c>
      <c r="AE2" s="141" t="s">
        <v>63</v>
      </c>
      <c r="AF2" s="63" t="s">
        <v>64</v>
      </c>
      <c r="AG2" s="194" t="s">
        <v>65</v>
      </c>
      <c r="AH2" s="4" t="s">
        <v>66</v>
      </c>
      <c r="AI2" s="608" t="s">
        <v>66</v>
      </c>
      <c r="AJ2" s="5" t="s">
        <v>67</v>
      </c>
      <c r="AK2" s="192" t="s">
        <v>54</v>
      </c>
      <c r="AL2" s="192" t="s">
        <v>68</v>
      </c>
      <c r="AW2" s="4" t="s">
        <v>31</v>
      </c>
    </row>
    <row r="3" spans="1:49" ht="43.5" x14ac:dyDescent="0.35">
      <c r="A3" s="4" t="s">
        <v>69</v>
      </c>
      <c r="B3" s="4" t="s">
        <v>70</v>
      </c>
      <c r="C3" s="4" t="s">
        <v>71</v>
      </c>
      <c r="D3" s="4" t="s">
        <v>72</v>
      </c>
      <c r="E3" s="4" t="s">
        <v>73</v>
      </c>
      <c r="F3" s="4" t="s">
        <v>74</v>
      </c>
      <c r="G3" s="4" t="s">
        <v>75</v>
      </c>
      <c r="H3" s="4" t="s">
        <v>76</v>
      </c>
      <c r="I3" s="4" t="s">
        <v>11</v>
      </c>
      <c r="J3" s="5" t="s">
        <v>77</v>
      </c>
      <c r="K3" s="4" t="s">
        <v>78</v>
      </c>
      <c r="L3" s="4" t="s">
        <v>79</v>
      </c>
      <c r="M3" s="4" t="s">
        <v>80</v>
      </c>
      <c r="N3" s="4" t="s">
        <v>81</v>
      </c>
      <c r="P3" s="4" t="s">
        <v>82</v>
      </c>
      <c r="R3" s="4" t="s">
        <v>21</v>
      </c>
      <c r="S3" s="4" t="s">
        <v>58</v>
      </c>
      <c r="T3" s="4" t="s">
        <v>83</v>
      </c>
      <c r="U3" s="4" t="s">
        <v>52</v>
      </c>
      <c r="V3" s="4" t="s">
        <v>84</v>
      </c>
      <c r="W3" s="4" t="s">
        <v>85</v>
      </c>
      <c r="X3" s="4">
        <v>2025</v>
      </c>
      <c r="Y3" s="4" t="s">
        <v>86</v>
      </c>
      <c r="Z3" s="4" t="s">
        <v>3</v>
      </c>
      <c r="AA3" s="4" t="s">
        <v>87</v>
      </c>
      <c r="AB3" s="4" t="s">
        <v>52</v>
      </c>
      <c r="AC3" s="142" t="s">
        <v>88</v>
      </c>
      <c r="AD3" s="141" t="s">
        <v>89</v>
      </c>
      <c r="AE3" s="141" t="s">
        <v>90</v>
      </c>
      <c r="AF3" s="63"/>
      <c r="AH3" s="4" t="s">
        <v>91</v>
      </c>
      <c r="AI3" s="4" t="s">
        <v>92</v>
      </c>
      <c r="AJ3" s="192" t="s">
        <v>40</v>
      </c>
      <c r="AK3" s="192" t="s">
        <v>93</v>
      </c>
      <c r="AL3" s="192" t="s">
        <v>54</v>
      </c>
    </row>
    <row r="4" spans="1:49" ht="43.5" x14ac:dyDescent="0.35">
      <c r="A4" s="4" t="s">
        <v>94</v>
      </c>
      <c r="B4" s="4" t="s">
        <v>95</v>
      </c>
      <c r="C4" s="4" t="s">
        <v>96</v>
      </c>
      <c r="D4" s="4" t="s">
        <v>97</v>
      </c>
      <c r="E4" s="4" t="s">
        <v>98</v>
      </c>
      <c r="F4" s="4" t="s">
        <v>99</v>
      </c>
      <c r="G4" s="4" t="s">
        <v>100</v>
      </c>
      <c r="H4" s="4" t="s">
        <v>101</v>
      </c>
      <c r="I4" s="4" t="s">
        <v>102</v>
      </c>
      <c r="J4" s="5" t="s">
        <v>103</v>
      </c>
      <c r="K4" s="4" t="s">
        <v>104</v>
      </c>
      <c r="L4" s="4" t="s">
        <v>105</v>
      </c>
      <c r="M4" s="4" t="s">
        <v>106</v>
      </c>
      <c r="N4" s="4" t="s">
        <v>107</v>
      </c>
      <c r="O4" s="5"/>
      <c r="P4" s="4" t="s">
        <v>108</v>
      </c>
      <c r="R4" s="4" t="s">
        <v>109</v>
      </c>
      <c r="S4" s="4" t="s">
        <v>60</v>
      </c>
      <c r="T4" s="4" t="s">
        <v>110</v>
      </c>
      <c r="U4" s="4" t="s">
        <v>111</v>
      </c>
      <c r="V4" s="4" t="s">
        <v>112</v>
      </c>
      <c r="W4" s="4" t="s">
        <v>94</v>
      </c>
      <c r="X4" s="4">
        <v>2026</v>
      </c>
      <c r="Y4" s="4" t="s">
        <v>113</v>
      </c>
      <c r="Z4" s="4" t="s">
        <v>114</v>
      </c>
      <c r="AA4" s="4" t="s">
        <v>115</v>
      </c>
      <c r="AB4" s="4" t="s">
        <v>116</v>
      </c>
      <c r="AC4" s="142" t="s">
        <v>117</v>
      </c>
      <c r="AD4" s="141" t="s">
        <v>118</v>
      </c>
      <c r="AE4" s="141" t="s">
        <v>119</v>
      </c>
      <c r="AF4" s="63"/>
      <c r="AH4" s="4" t="s">
        <v>120</v>
      </c>
      <c r="AI4" s="4" t="s">
        <v>121</v>
      </c>
      <c r="AJ4" s="192" t="s">
        <v>58</v>
      </c>
      <c r="AK4" s="192" t="s">
        <v>122</v>
      </c>
      <c r="AL4" s="192" t="s">
        <v>93</v>
      </c>
    </row>
    <row r="5" spans="1:49" ht="43.5" x14ac:dyDescent="0.35">
      <c r="C5" s="4" t="s">
        <v>123</v>
      </c>
      <c r="D5" s="4" t="s">
        <v>98</v>
      </c>
      <c r="F5" s="4" t="s">
        <v>124</v>
      </c>
      <c r="H5" s="4" t="s">
        <v>110</v>
      </c>
      <c r="I5" s="4" t="s">
        <v>12</v>
      </c>
      <c r="J5" s="5" t="s">
        <v>125</v>
      </c>
      <c r="K5" s="4" t="s">
        <v>126</v>
      </c>
      <c r="L5" s="4" t="s">
        <v>127</v>
      </c>
      <c r="M5" s="4" t="s">
        <v>128</v>
      </c>
      <c r="N5" s="4" t="s">
        <v>129</v>
      </c>
      <c r="R5" s="4" t="s">
        <v>130</v>
      </c>
      <c r="S5" s="4" t="s">
        <v>131</v>
      </c>
      <c r="T5" s="4" t="s">
        <v>132</v>
      </c>
      <c r="U5" s="4" t="s">
        <v>116</v>
      </c>
      <c r="X5" s="4">
        <v>2027</v>
      </c>
      <c r="Y5" s="4" t="s">
        <v>133</v>
      </c>
      <c r="AA5" s="4" t="s">
        <v>134</v>
      </c>
      <c r="AB5" s="4" t="s">
        <v>131</v>
      </c>
      <c r="AC5" s="142" t="s">
        <v>135</v>
      </c>
      <c r="AD5" s="141" t="s">
        <v>136</v>
      </c>
      <c r="AE5" s="141" t="s">
        <v>137</v>
      </c>
      <c r="AF5" s="63"/>
      <c r="AH5" s="4" t="s">
        <v>138</v>
      </c>
      <c r="AI5" s="4" t="s">
        <v>139</v>
      </c>
      <c r="AJ5" s="192" t="s">
        <v>140</v>
      </c>
      <c r="AK5" s="192" t="s">
        <v>141</v>
      </c>
      <c r="AL5" s="192" t="s">
        <v>122</v>
      </c>
    </row>
    <row r="6" spans="1:49" ht="58" x14ac:dyDescent="0.35">
      <c r="C6" s="4" t="s">
        <v>142</v>
      </c>
      <c r="D6" s="4" t="s">
        <v>114</v>
      </c>
      <c r="F6" s="4" t="s">
        <v>143</v>
      </c>
      <c r="H6" s="194" t="s">
        <v>144</v>
      </c>
      <c r="I6" s="4" t="s">
        <v>145</v>
      </c>
      <c r="J6" s="5" t="s">
        <v>13</v>
      </c>
      <c r="K6" s="4" t="s">
        <v>79</v>
      </c>
      <c r="L6" s="4" t="s">
        <v>146</v>
      </c>
      <c r="M6" s="4" t="s">
        <v>147</v>
      </c>
      <c r="N6" s="4" t="s">
        <v>148</v>
      </c>
      <c r="R6" s="4" t="s">
        <v>149</v>
      </c>
      <c r="S6" s="4" t="s">
        <v>3</v>
      </c>
      <c r="T6" s="4" t="s">
        <v>150</v>
      </c>
      <c r="U6" s="4" t="s">
        <v>114</v>
      </c>
      <c r="X6" s="4">
        <v>2028</v>
      </c>
      <c r="Y6" s="4" t="s">
        <v>114</v>
      </c>
      <c r="AA6" s="4" t="s">
        <v>151</v>
      </c>
      <c r="AB6" s="4" t="s">
        <v>152</v>
      </c>
      <c r="AC6" s="142" t="s">
        <v>153</v>
      </c>
      <c r="AD6" s="141" t="s">
        <v>154</v>
      </c>
      <c r="AE6" s="141" t="s">
        <v>155</v>
      </c>
      <c r="AF6" s="63"/>
      <c r="AH6" s="4" t="s">
        <v>156</v>
      </c>
      <c r="AI6" s="4" t="s">
        <v>157</v>
      </c>
      <c r="AJ6" s="192" t="s">
        <v>64</v>
      </c>
      <c r="AK6" s="192" t="s">
        <v>158</v>
      </c>
      <c r="AL6" s="192" t="s">
        <v>141</v>
      </c>
    </row>
    <row r="7" spans="1:49" ht="58" x14ac:dyDescent="0.35">
      <c r="C7" s="4" t="s">
        <v>114</v>
      </c>
      <c r="F7" s="4" t="s">
        <v>159</v>
      </c>
      <c r="I7" s="4" t="s">
        <v>160</v>
      </c>
      <c r="J7" s="5" t="s">
        <v>14</v>
      </c>
      <c r="K7" s="4" t="s">
        <v>161</v>
      </c>
      <c r="L7" s="4" t="s">
        <v>162</v>
      </c>
      <c r="M7" s="4" t="s">
        <v>163</v>
      </c>
      <c r="N7" s="4" t="s">
        <v>164</v>
      </c>
      <c r="R7" s="4" t="s">
        <v>165</v>
      </c>
      <c r="S7" s="4" t="s">
        <v>114</v>
      </c>
      <c r="T7" s="4" t="s">
        <v>166</v>
      </c>
      <c r="AA7" s="4" t="s">
        <v>167</v>
      </c>
      <c r="AB7" s="4" t="s">
        <v>168</v>
      </c>
      <c r="AC7" s="192" t="s">
        <v>169</v>
      </c>
      <c r="AD7" s="141" t="s">
        <v>170</v>
      </c>
      <c r="AE7" s="141" t="s">
        <v>171</v>
      </c>
      <c r="AF7" s="63"/>
      <c r="AH7" s="4" t="s">
        <v>172</v>
      </c>
      <c r="AI7" s="4" t="s">
        <v>173</v>
      </c>
      <c r="AJ7" s="192" t="s">
        <v>174</v>
      </c>
      <c r="AK7" s="192" t="s">
        <v>114</v>
      </c>
      <c r="AL7" s="192" t="s">
        <v>158</v>
      </c>
    </row>
    <row r="8" spans="1:49" ht="29" x14ac:dyDescent="0.35">
      <c r="F8" s="4" t="s">
        <v>175</v>
      </c>
      <c r="I8" s="4" t="s">
        <v>176</v>
      </c>
      <c r="J8" s="5" t="s">
        <v>15</v>
      </c>
      <c r="K8" s="4" t="s">
        <v>177</v>
      </c>
      <c r="M8" s="4" t="s">
        <v>178</v>
      </c>
      <c r="N8" s="4" t="s">
        <v>179</v>
      </c>
      <c r="R8" s="4" t="s">
        <v>180</v>
      </c>
      <c r="AA8" s="4" t="s">
        <v>181</v>
      </c>
      <c r="AB8" s="4" t="s">
        <v>182</v>
      </c>
      <c r="AD8" s="141" t="s">
        <v>183</v>
      </c>
      <c r="AE8" s="141" t="s">
        <v>184</v>
      </c>
      <c r="AF8" s="63"/>
      <c r="AH8" s="4" t="s">
        <v>185</v>
      </c>
      <c r="AI8" s="4" t="s">
        <v>91</v>
      </c>
      <c r="AJ8" s="192" t="s">
        <v>186</v>
      </c>
      <c r="AL8" s="192" t="s">
        <v>114</v>
      </c>
    </row>
    <row r="9" spans="1:49" ht="29" x14ac:dyDescent="0.35">
      <c r="I9" s="4" t="s">
        <v>187</v>
      </c>
      <c r="J9" s="5" t="s">
        <v>16</v>
      </c>
      <c r="K9" s="4" t="s">
        <v>188</v>
      </c>
      <c r="M9" s="4" t="s">
        <v>162</v>
      </c>
      <c r="N9" s="4" t="s">
        <v>189</v>
      </c>
      <c r="R9" s="4" t="s">
        <v>190</v>
      </c>
      <c r="AA9" s="4" t="s">
        <v>191</v>
      </c>
      <c r="AD9" s="141" t="s">
        <v>192</v>
      </c>
      <c r="AE9" s="192" t="s">
        <v>169</v>
      </c>
      <c r="AF9" s="192"/>
      <c r="AH9" s="4" t="s">
        <v>193</v>
      </c>
      <c r="AI9" s="4" t="s">
        <v>120</v>
      </c>
      <c r="AJ9" s="5" t="s">
        <v>114</v>
      </c>
      <c r="AL9" s="192"/>
    </row>
    <row r="10" spans="1:49" ht="43.5" x14ac:dyDescent="0.35">
      <c r="I10" s="4" t="s">
        <v>194</v>
      </c>
      <c r="J10" s="4" t="s">
        <v>195</v>
      </c>
      <c r="K10" s="4" t="s">
        <v>162</v>
      </c>
      <c r="AA10" s="4" t="s">
        <v>196</v>
      </c>
      <c r="AD10" s="192" t="s">
        <v>169</v>
      </c>
      <c r="AH10" s="4" t="s">
        <v>197</v>
      </c>
      <c r="AI10" s="4" t="s">
        <v>138</v>
      </c>
      <c r="AJ10" s="5"/>
    </row>
    <row r="11" spans="1:49" ht="29" x14ac:dyDescent="0.35">
      <c r="I11" s="4" t="s">
        <v>198</v>
      </c>
      <c r="AD11" s="192"/>
      <c r="AH11" s="4" t="s">
        <v>199</v>
      </c>
      <c r="AI11" s="4" t="s">
        <v>156</v>
      </c>
    </row>
    <row r="12" spans="1:49" ht="43.5" x14ac:dyDescent="0.35">
      <c r="I12" s="4" t="s">
        <v>200</v>
      </c>
      <c r="K12" s="6" t="str">
        <f>+CONCATENATE(K2,", ",K3,", ",K4,", ",K5,", ",K6,", ",K7,", ",K8,", ",K9,", ",K10)</f>
        <v>RECUPERACIÓN Y PRESERVACIÓN FUENTE ABASTECEDORA, CAPTACIÓN, ADUCCIÓN, TRATAMIENTO AGUA POTABLE, CONDUCCIÓN, ALMACENAMIENTO, DISTRIBUCIÓN, DESARENACIÓN, ESTUDIOS Y DISEÑOS</v>
      </c>
      <c r="L12" s="6" t="str">
        <f>+CONCATENATE(L2,", ",L3,", ",L4,", ",L5,", ",L6,", ",L7,)</f>
        <v>RECOLECCIÓN, CONDUCCIÓN, TRATAMIENTO AGUA RESIDUAL, DISPOSICIÓN FINAL, RECUPERACIÓN Y PRESERVACIÓN FUENTE RECEPTORA, ESTUDIOS Y DISEÑOS</v>
      </c>
      <c r="M12" s="6" t="str">
        <f>+CONCATENATE(M2,", ",M3,", ",M4,", ",M5,", ",M6,", ",M7,", ",M8,", ",M9)</f>
        <v>RECOLECCIÓN Y TRANSPORTE, BARRIDO Y LIMPIEZA, CORTE DE CESPED Y PODA DE ARBOLES, LAVADO DE ÁREAS PÚBLICAS, TRANSFERENCIA, TRATAMIENTO Y DISPOSICIÓN FINAL, APROVECHAMIENTO, ESTUDIOS Y DISEÑOS</v>
      </c>
      <c r="N12" s="6" t="str">
        <f>+CONCATENATE(N2,", ",N3,", ",N4,", ",N5,", ",N6,", ",N7,", ",N8,", ",N9)</f>
        <v>FASE 1 (DIAGNÓSTICO Y PREFACTIBILIDAD), FASE 2 (DEFINICIÓN DE LA ESTRATEGÍA), FASE 3 (PUESTA EN MARCHA DE LA ESTRATEGIA), FORTALECIMIENTO INSTITUCIONAL, TRANSFORMACIÓN EMPRESARIAL (INCLUYE, VINCULACIÓN DE OPERADORES O CREACIÓN DE EMPRESAS), REVISIÓN DE CONTRATO DE OPERACIÓN, PROGRAMAS DE MACRO Y MICRO MEDICIÓN, PROGRAMAS DE REDUCCIÓN DE AGUA NO CONTABILIZADA</v>
      </c>
      <c r="AH12" s="4" t="s">
        <v>201</v>
      </c>
      <c r="AI12" s="4" t="s">
        <v>172</v>
      </c>
    </row>
    <row r="13" spans="1:49" ht="29" x14ac:dyDescent="0.35">
      <c r="I13" s="4" t="s">
        <v>114</v>
      </c>
      <c r="AH13" s="4" t="s">
        <v>202</v>
      </c>
      <c r="AI13" s="4" t="s">
        <v>185</v>
      </c>
    </row>
    <row r="14" spans="1:49" ht="29" x14ac:dyDescent="0.35">
      <c r="AH14" s="4" t="s">
        <v>203</v>
      </c>
      <c r="AI14" s="4" t="s">
        <v>193</v>
      </c>
    </row>
    <row r="15" spans="1:49" ht="43.5" x14ac:dyDescent="0.35">
      <c r="AH15" s="4" t="s">
        <v>204</v>
      </c>
      <c r="AI15" s="4" t="s">
        <v>197</v>
      </c>
    </row>
    <row r="16" spans="1:49" x14ac:dyDescent="0.35">
      <c r="AH16" s="4" t="s">
        <v>31</v>
      </c>
      <c r="AI16" s="4" t="s">
        <v>199</v>
      </c>
    </row>
    <row r="17" spans="34:35" x14ac:dyDescent="0.35">
      <c r="AH17" s="4" t="s">
        <v>205</v>
      </c>
      <c r="AI17" s="4" t="s">
        <v>201</v>
      </c>
    </row>
    <row r="18" spans="34:35" x14ac:dyDescent="0.35">
      <c r="AI18" s="4" t="s">
        <v>202</v>
      </c>
    </row>
    <row r="19" spans="34:35" x14ac:dyDescent="0.35">
      <c r="AI19" s="4" t="s">
        <v>203</v>
      </c>
    </row>
    <row r="20" spans="34:35" ht="29" x14ac:dyDescent="0.35">
      <c r="AI20" s="4" t="s">
        <v>204</v>
      </c>
    </row>
    <row r="21" spans="34:35" x14ac:dyDescent="0.35">
      <c r="AI21" s="4" t="s">
        <v>31</v>
      </c>
    </row>
    <row r="22" spans="34:35" x14ac:dyDescent="0.35">
      <c r="AI22" s="4" t="s">
        <v>205</v>
      </c>
    </row>
    <row r="87" spans="2:11" ht="15" thickBot="1" x14ac:dyDescent="0.4"/>
    <row r="88" spans="2:11" x14ac:dyDescent="0.35">
      <c r="B88" s="7"/>
      <c r="C88" s="8"/>
      <c r="D88" s="8"/>
      <c r="E88" s="8"/>
      <c r="F88" s="8"/>
      <c r="G88" s="8"/>
      <c r="H88" s="8"/>
      <c r="I88" s="8"/>
      <c r="J88" s="8"/>
      <c r="K88" s="9"/>
    </row>
    <row r="89" spans="2:11" x14ac:dyDescent="0.35">
      <c r="B89" s="10"/>
      <c r="K89" s="11"/>
    </row>
    <row r="90" spans="2:11" x14ac:dyDescent="0.35">
      <c r="B90" s="10"/>
      <c r="K90" s="11"/>
    </row>
    <row r="91" spans="2:11" x14ac:dyDescent="0.35">
      <c r="B91" s="10"/>
      <c r="K91" s="11"/>
    </row>
    <row r="92" spans="2:11" x14ac:dyDescent="0.35">
      <c r="B92" s="10"/>
      <c r="K92" s="11"/>
    </row>
    <row r="93" spans="2:11" x14ac:dyDescent="0.35">
      <c r="B93" s="10"/>
      <c r="K93" s="11"/>
    </row>
    <row r="94" spans="2:11" x14ac:dyDescent="0.35">
      <c r="B94" s="10"/>
      <c r="K94" s="11"/>
    </row>
    <row r="95" spans="2:11" ht="15" thickBot="1" x14ac:dyDescent="0.4">
      <c r="B95" s="12"/>
      <c r="C95" s="13"/>
      <c r="D95" s="13"/>
      <c r="E95" s="13"/>
      <c r="F95" s="13"/>
      <c r="G95" s="13"/>
      <c r="H95" s="13"/>
      <c r="I95" s="13"/>
      <c r="J95" s="13"/>
      <c r="K95" s="14"/>
    </row>
  </sheetData>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103"/>
  <sheetViews>
    <sheetView tabSelected="1" topLeftCell="A3" zoomScale="96" zoomScaleNormal="96" zoomScaleSheetLayoutView="100" workbookViewId="0">
      <pane xSplit="3" ySplit="8" topLeftCell="R57" activePane="bottomRight" state="frozen"/>
      <selection activeCell="A3" sqref="A3"/>
      <selection pane="topRight" activeCell="D3" sqref="D3"/>
      <selection pane="bottomLeft" activeCell="A11" sqref="A11"/>
      <selection pane="bottomRight" activeCell="S32" sqref="S32"/>
    </sheetView>
  </sheetViews>
  <sheetFormatPr baseColWidth="10" defaultColWidth="10.75" defaultRowHeight="11.5" x14ac:dyDescent="0.35"/>
  <cols>
    <col min="1" max="1" width="3.33203125" style="40" customWidth="1"/>
    <col min="2" max="2" width="40.33203125" style="55" customWidth="1"/>
    <col min="3" max="3" width="54.25" style="40" customWidth="1"/>
    <col min="4" max="4" width="1.83203125" style="40" customWidth="1"/>
    <col min="5" max="5" width="21.08203125" style="64" customWidth="1"/>
    <col min="6" max="9" width="21.25" style="71" customWidth="1"/>
    <col min="10" max="10" width="22.5" style="71" bestFit="1" customWidth="1"/>
    <col min="11" max="11" width="15.75" style="71" customWidth="1"/>
    <col min="12" max="12" width="10.08203125" style="71" customWidth="1"/>
    <col min="13" max="13" width="17.83203125" style="71" customWidth="1"/>
    <col min="14" max="14" width="9.08203125" style="71" hidden="1" customWidth="1"/>
    <col min="15" max="15" width="19.5" style="71" hidden="1" customWidth="1"/>
    <col min="16" max="16" width="7.08203125" style="71" hidden="1" customWidth="1"/>
    <col min="17" max="17" width="20" style="130" customWidth="1"/>
    <col min="18" max="18" width="23.58203125" style="39" bestFit="1" customWidth="1"/>
    <col min="19" max="19" width="19.58203125" style="130" customWidth="1"/>
    <col min="20" max="20" width="1.75" style="40" customWidth="1"/>
    <col min="21" max="21" width="14.33203125" style="40" hidden="1" customWidth="1"/>
    <col min="22" max="22" width="13.58203125" style="40" hidden="1" customWidth="1"/>
    <col min="23" max="23" width="16.25" style="40" hidden="1" customWidth="1"/>
    <col min="24" max="16384" width="10.75" style="40"/>
  </cols>
  <sheetData>
    <row r="1" spans="1:24" x14ac:dyDescent="0.35">
      <c r="J1" s="130"/>
      <c r="K1" s="130"/>
      <c r="L1" s="130"/>
      <c r="M1" s="130"/>
      <c r="N1" s="130"/>
      <c r="O1" s="130"/>
      <c r="P1" s="130"/>
      <c r="T1" s="39"/>
    </row>
    <row r="2" spans="1:24" s="460" customFormat="1" ht="80.25" customHeight="1" x14ac:dyDescent="0.35">
      <c r="A2" s="459"/>
      <c r="B2" s="801" t="s">
        <v>1333</v>
      </c>
      <c r="C2" s="801"/>
      <c r="D2" s="801"/>
      <c r="E2" s="801"/>
      <c r="F2" s="805"/>
      <c r="G2" s="805"/>
      <c r="H2" s="805"/>
      <c r="I2" s="805"/>
      <c r="J2" s="805"/>
      <c r="K2" s="805"/>
      <c r="L2" s="805"/>
      <c r="M2" s="805"/>
      <c r="N2" s="805"/>
      <c r="O2" s="805"/>
      <c r="P2" s="805"/>
      <c r="Q2" s="805"/>
      <c r="R2" s="805"/>
      <c r="S2" s="805"/>
      <c r="T2" s="459"/>
    </row>
    <row r="3" spans="1:24" s="460" customFormat="1" ht="51.75" customHeight="1" x14ac:dyDescent="0.35">
      <c r="A3" s="459"/>
      <c r="B3" s="802" t="s">
        <v>2058</v>
      </c>
      <c r="C3" s="802"/>
      <c r="D3" s="802"/>
      <c r="E3" s="802"/>
      <c r="F3" s="805"/>
      <c r="G3" s="805"/>
      <c r="H3" s="805"/>
      <c r="I3" s="805"/>
      <c r="J3" s="805"/>
      <c r="K3" s="805"/>
      <c r="L3" s="805"/>
      <c r="M3" s="805"/>
      <c r="N3" s="805"/>
      <c r="O3" s="805"/>
      <c r="P3" s="805"/>
      <c r="Q3" s="805"/>
      <c r="R3" s="805"/>
      <c r="S3" s="805"/>
      <c r="T3" s="459"/>
    </row>
    <row r="4" spans="1:24" x14ac:dyDescent="0.35">
      <c r="A4" s="39"/>
      <c r="B4" s="54"/>
      <c r="C4" s="39"/>
      <c r="D4" s="39"/>
      <c r="E4" s="131"/>
      <c r="F4" s="130"/>
      <c r="G4" s="130"/>
      <c r="H4" s="130"/>
      <c r="I4" s="130"/>
      <c r="J4" s="130"/>
      <c r="K4" s="130"/>
      <c r="L4" s="130"/>
      <c r="M4" s="130"/>
      <c r="N4" s="130"/>
      <c r="O4" s="130"/>
      <c r="P4" s="130"/>
      <c r="T4" s="39"/>
    </row>
    <row r="5" spans="1:24" x14ac:dyDescent="0.35">
      <c r="A5" s="39"/>
      <c r="B5" s="54"/>
      <c r="C5" s="39"/>
      <c r="D5" s="39"/>
      <c r="E5" s="131"/>
      <c r="F5" s="130"/>
      <c r="G5" s="130"/>
      <c r="H5" s="130"/>
      <c r="I5" s="130"/>
      <c r="J5" s="130"/>
      <c r="K5" s="130"/>
      <c r="L5" s="130"/>
      <c r="M5" s="130"/>
      <c r="N5" s="130"/>
      <c r="O5" s="130"/>
      <c r="P5" s="130"/>
      <c r="T5" s="39"/>
      <c r="U5" s="39"/>
      <c r="V5" s="39"/>
      <c r="W5" s="39"/>
      <c r="X5" s="39"/>
    </row>
    <row r="6" spans="1:24" x14ac:dyDescent="0.35">
      <c r="A6" s="39"/>
      <c r="B6" s="803" t="s">
        <v>1877</v>
      </c>
      <c r="C6" s="746"/>
      <c r="D6" s="804"/>
      <c r="E6" s="804"/>
      <c r="F6" s="746"/>
      <c r="G6" s="746"/>
      <c r="H6" s="746"/>
      <c r="I6" s="746"/>
      <c r="J6" s="746"/>
      <c r="K6" s="746"/>
      <c r="L6" s="746"/>
      <c r="M6" s="746"/>
      <c r="N6" s="746"/>
      <c r="O6" s="746"/>
      <c r="P6" s="746"/>
      <c r="Q6" s="746"/>
      <c r="R6" s="746"/>
      <c r="S6" s="746"/>
      <c r="T6" s="39"/>
      <c r="U6" s="39"/>
      <c r="V6" s="39"/>
      <c r="W6" s="39"/>
      <c r="X6" s="39"/>
    </row>
    <row r="7" spans="1:24" x14ac:dyDescent="0.35">
      <c r="A7" s="39"/>
      <c r="B7" s="54"/>
      <c r="C7" s="39"/>
      <c r="D7" s="39"/>
      <c r="E7" s="130"/>
      <c r="F7" s="130"/>
      <c r="G7" s="130"/>
      <c r="H7" s="130"/>
      <c r="I7" s="130"/>
      <c r="J7" s="130"/>
      <c r="K7" s="130"/>
      <c r="L7" s="130"/>
      <c r="M7" s="130"/>
      <c r="N7" s="130"/>
      <c r="O7" s="130"/>
      <c r="P7" s="130"/>
      <c r="T7" s="39"/>
      <c r="U7" s="39"/>
      <c r="V7" s="39"/>
      <c r="W7" s="39"/>
      <c r="X7" s="39"/>
    </row>
    <row r="8" spans="1:24" ht="15" x14ac:dyDescent="0.35">
      <c r="A8" s="43"/>
      <c r="B8" s="540" t="s">
        <v>1518</v>
      </c>
      <c r="C8" s="41"/>
      <c r="D8" s="41"/>
      <c r="E8" s="130"/>
      <c r="F8" s="130"/>
      <c r="G8" s="130"/>
      <c r="H8" s="130"/>
      <c r="I8" s="130"/>
      <c r="J8" s="130"/>
      <c r="K8" s="130"/>
      <c r="L8" s="130"/>
      <c r="M8" s="130"/>
      <c r="N8" s="130"/>
      <c r="O8" s="130"/>
      <c r="P8" s="130"/>
      <c r="T8" s="39"/>
    </row>
    <row r="9" spans="1:24" ht="75" customHeight="1" thickBot="1" x14ac:dyDescent="0.4">
      <c r="A9" s="43"/>
      <c r="B9" s="475"/>
      <c r="C9" s="39"/>
      <c r="D9" s="39"/>
      <c r="E9" s="474"/>
      <c r="F9" s="786" t="s">
        <v>1458</v>
      </c>
      <c r="G9" s="787"/>
      <c r="H9" s="788"/>
      <c r="I9" s="786" t="s">
        <v>1347</v>
      </c>
      <c r="J9" s="787"/>
      <c r="K9" s="788"/>
      <c r="L9" s="786" t="s">
        <v>1459</v>
      </c>
      <c r="M9" s="787"/>
      <c r="N9" s="788"/>
      <c r="O9" s="133" t="s">
        <v>30</v>
      </c>
      <c r="P9" s="133" t="s">
        <v>31</v>
      </c>
      <c r="Q9" s="112" t="s">
        <v>1460</v>
      </c>
      <c r="R9" s="108" t="s">
        <v>1461</v>
      </c>
      <c r="S9" s="112" t="s">
        <v>1519</v>
      </c>
      <c r="T9" s="39"/>
      <c r="U9" s="112" t="s">
        <v>1460</v>
      </c>
      <c r="V9" s="108" t="s">
        <v>1461</v>
      </c>
      <c r="W9" s="112" t="s">
        <v>1462</v>
      </c>
    </row>
    <row r="10" spans="1:24" s="55" customFormat="1" ht="35.25" customHeight="1" x14ac:dyDescent="0.35">
      <c r="A10" s="143"/>
      <c r="B10" s="476" t="s">
        <v>1463</v>
      </c>
      <c r="C10" s="135" t="s">
        <v>1464</v>
      </c>
      <c r="D10" s="618"/>
      <c r="E10" s="535" t="s">
        <v>1465</v>
      </c>
      <c r="F10" s="137" t="s">
        <v>2010</v>
      </c>
      <c r="G10" s="138" t="s">
        <v>2269</v>
      </c>
      <c r="H10" s="138"/>
      <c r="I10" s="138" t="s">
        <v>89</v>
      </c>
      <c r="J10" s="138" t="s">
        <v>118</v>
      </c>
      <c r="K10" s="138" t="s">
        <v>2280</v>
      </c>
      <c r="L10" s="138"/>
      <c r="M10" s="609" t="s">
        <v>90</v>
      </c>
      <c r="N10" s="138"/>
      <c r="O10" s="138"/>
      <c r="P10" s="138"/>
      <c r="Q10" s="624" t="s">
        <v>2509</v>
      </c>
      <c r="R10" s="624" t="s">
        <v>2508</v>
      </c>
      <c r="S10" s="624" t="s">
        <v>2510</v>
      </c>
      <c r="T10" s="39"/>
      <c r="U10" s="395"/>
      <c r="V10" s="399"/>
      <c r="W10" s="395"/>
    </row>
    <row r="11" spans="1:24" s="55" customFormat="1" ht="15" customHeight="1" x14ac:dyDescent="0.35">
      <c r="A11" s="461"/>
      <c r="B11" s="477"/>
      <c r="C11" s="353"/>
      <c r="D11" s="353"/>
      <c r="E11" s="462"/>
      <c r="F11" s="463"/>
      <c r="G11" s="463"/>
      <c r="H11" s="463"/>
      <c r="I11" s="463"/>
      <c r="J11" s="463"/>
      <c r="K11" s="463"/>
      <c r="L11" s="463"/>
      <c r="M11" s="463"/>
      <c r="N11" s="463"/>
      <c r="O11" s="463"/>
      <c r="P11" s="463"/>
      <c r="Q11" s="464"/>
      <c r="R11" s="464"/>
      <c r="S11" s="464"/>
      <c r="T11" s="40"/>
    </row>
    <row r="12" spans="1:24" ht="18.75" customHeight="1" x14ac:dyDescent="0.35">
      <c r="A12" s="43"/>
      <c r="B12" s="791" t="s">
        <v>1466</v>
      </c>
      <c r="C12" s="132" t="s">
        <v>1467</v>
      </c>
      <c r="D12" s="132"/>
      <c r="E12" s="132">
        <f t="shared" ref="E12:Q12" si="0">+E13+E21+E47+E49+E34</f>
        <v>75687650840</v>
      </c>
      <c r="F12" s="132">
        <f t="shared" si="0"/>
        <v>5980354774</v>
      </c>
      <c r="G12" s="132">
        <f t="shared" si="0"/>
        <v>0</v>
      </c>
      <c r="H12" s="132">
        <f t="shared" si="0"/>
        <v>0</v>
      </c>
      <c r="I12" s="132">
        <f>+I13+I21+I47+I49+I34</f>
        <v>56091991126</v>
      </c>
      <c r="J12" s="132">
        <f t="shared" si="0"/>
        <v>4780000000</v>
      </c>
      <c r="K12" s="132">
        <f t="shared" si="0"/>
        <v>925200499</v>
      </c>
      <c r="L12" s="132">
        <f t="shared" si="0"/>
        <v>0</v>
      </c>
      <c r="M12" s="132">
        <f t="shared" si="0"/>
        <v>7910104441</v>
      </c>
      <c r="N12" s="132">
        <f t="shared" si="0"/>
        <v>0</v>
      </c>
      <c r="O12" s="132">
        <f t="shared" si="0"/>
        <v>0</v>
      </c>
      <c r="P12" s="132">
        <f t="shared" si="0"/>
        <v>0</v>
      </c>
      <c r="Q12" s="115">
        <f t="shared" si="0"/>
        <v>59087806681</v>
      </c>
      <c r="R12" s="126"/>
      <c r="S12" s="115">
        <f>+S13+S21+S34+S47+S49</f>
        <v>12605153598.880001</v>
      </c>
      <c r="T12" s="39"/>
    </row>
    <row r="13" spans="1:24" x14ac:dyDescent="0.35">
      <c r="A13" s="43"/>
      <c r="B13" s="792"/>
      <c r="C13" s="123" t="s">
        <v>1468</v>
      </c>
      <c r="D13" s="619"/>
      <c r="E13" s="116">
        <f t="shared" ref="E13:Q13" si="1">+SUM(E14:E20)</f>
        <v>49092896043</v>
      </c>
      <c r="F13" s="116">
        <f t="shared" si="1"/>
        <v>2195000000</v>
      </c>
      <c r="G13" s="116">
        <f t="shared" si="1"/>
        <v>0</v>
      </c>
      <c r="H13" s="116">
        <f t="shared" si="1"/>
        <v>0</v>
      </c>
      <c r="I13" s="116">
        <f t="shared" si="1"/>
        <v>34782591103</v>
      </c>
      <c r="J13" s="116">
        <f t="shared" si="1"/>
        <v>3280000000</v>
      </c>
      <c r="K13" s="116">
        <f t="shared" si="1"/>
        <v>925200499</v>
      </c>
      <c r="L13" s="116">
        <f t="shared" si="1"/>
        <v>0</v>
      </c>
      <c r="M13" s="116">
        <f t="shared" si="1"/>
        <v>7910104441</v>
      </c>
      <c r="N13" s="116">
        <f t="shared" si="1"/>
        <v>0</v>
      </c>
      <c r="O13" s="116">
        <f t="shared" si="1"/>
        <v>0</v>
      </c>
      <c r="P13" s="116">
        <f t="shared" si="1"/>
        <v>0</v>
      </c>
      <c r="Q13" s="116">
        <f t="shared" si="1"/>
        <v>33764018144</v>
      </c>
      <c r="R13" s="127"/>
      <c r="S13" s="116">
        <f>SUM(S14:S20)</f>
        <v>7683989586</v>
      </c>
      <c r="T13" s="39"/>
    </row>
    <row r="14" spans="1:24" ht="47.25" customHeight="1" x14ac:dyDescent="0.35">
      <c r="A14" s="343"/>
      <c r="B14" s="792"/>
      <c r="C14" s="82" t="s">
        <v>1915</v>
      </c>
      <c r="D14" s="82"/>
      <c r="E14" s="437">
        <f>SUM(F14:P14)</f>
        <v>8599311535</v>
      </c>
      <c r="F14" s="364"/>
      <c r="G14" s="264"/>
      <c r="H14" s="335"/>
      <c r="I14" s="465">
        <v>8599311535</v>
      </c>
      <c r="J14" s="335"/>
      <c r="K14" s="335"/>
      <c r="L14" s="335"/>
      <c r="M14" s="335"/>
      <c r="N14" s="264"/>
      <c r="O14" s="264"/>
      <c r="P14" s="264"/>
      <c r="Q14" s="248">
        <v>8599311535</v>
      </c>
      <c r="R14" s="285" t="s">
        <v>2335</v>
      </c>
      <c r="S14" s="248">
        <v>2245810521</v>
      </c>
      <c r="U14" s="488"/>
      <c r="V14" s="488"/>
      <c r="W14" s="488"/>
    </row>
    <row r="15" spans="1:24" ht="39" customHeight="1" x14ac:dyDescent="0.35">
      <c r="A15" s="343"/>
      <c r="B15" s="792"/>
      <c r="C15" s="82" t="s">
        <v>1916</v>
      </c>
      <c r="D15" s="82"/>
      <c r="E15" s="437">
        <f t="shared" ref="E15:E20" si="2">SUM(F15:P15)</f>
        <v>6890057713</v>
      </c>
      <c r="F15" s="364"/>
      <c r="G15" s="264"/>
      <c r="H15" s="335"/>
      <c r="I15" s="437">
        <v>6890057713</v>
      </c>
      <c r="J15" s="335"/>
      <c r="K15" s="335"/>
      <c r="L15" s="335"/>
      <c r="M15" s="335"/>
      <c r="N15" s="264"/>
      <c r="O15" s="264"/>
      <c r="P15" s="264"/>
      <c r="Q15" s="248">
        <v>6890057713</v>
      </c>
      <c r="R15" s="285" t="s">
        <v>2336</v>
      </c>
      <c r="S15" s="248">
        <v>2646806883</v>
      </c>
      <c r="U15" s="488"/>
      <c r="V15" s="488"/>
      <c r="W15" s="488"/>
    </row>
    <row r="16" spans="1:24" ht="23" x14ac:dyDescent="0.35">
      <c r="A16" s="343"/>
      <c r="B16" s="792"/>
      <c r="C16" s="456" t="s">
        <v>2266</v>
      </c>
      <c r="D16" s="456"/>
      <c r="E16" s="437">
        <f t="shared" si="2"/>
        <v>10364544455</v>
      </c>
      <c r="F16" s="364"/>
      <c r="G16" s="264"/>
      <c r="H16" s="264"/>
      <c r="I16" s="437">
        <v>10364544455</v>
      </c>
      <c r="J16" s="264"/>
      <c r="K16" s="264"/>
      <c r="L16" s="264"/>
      <c r="M16" s="264"/>
      <c r="N16" s="264"/>
      <c r="O16" s="264"/>
      <c r="P16" s="264"/>
      <c r="Q16" s="248">
        <f>9522794617+841749838</f>
        <v>10364544455</v>
      </c>
      <c r="R16" s="285" t="s">
        <v>2511</v>
      </c>
      <c r="S16" s="248">
        <v>2791372182</v>
      </c>
      <c r="U16" s="488"/>
      <c r="V16" s="488"/>
      <c r="W16" s="488"/>
    </row>
    <row r="17" spans="1:23" ht="45.75" customHeight="1" x14ac:dyDescent="0.35">
      <c r="A17" s="343"/>
      <c r="B17" s="792"/>
      <c r="C17" s="456" t="s">
        <v>2268</v>
      </c>
      <c r="D17" s="456"/>
      <c r="E17" s="437">
        <f t="shared" si="2"/>
        <v>7910104441</v>
      </c>
      <c r="F17" s="364"/>
      <c r="G17" s="264"/>
      <c r="H17" s="264"/>
      <c r="I17" s="437"/>
      <c r="J17" s="264"/>
      <c r="K17" s="264"/>
      <c r="L17" s="264"/>
      <c r="M17" s="264">
        <f>8068306530-158202089</f>
        <v>7910104441</v>
      </c>
      <c r="N17" s="264"/>
      <c r="O17" s="264"/>
      <c r="P17" s="264"/>
      <c r="Q17" s="264">
        <f>8068306530-158202089</f>
        <v>7910104441</v>
      </c>
      <c r="R17" s="285" t="s">
        <v>2421</v>
      </c>
      <c r="S17" s="248">
        <v>0</v>
      </c>
      <c r="U17" s="488"/>
      <c r="V17" s="488"/>
      <c r="W17" s="488"/>
    </row>
    <row r="18" spans="1:23" ht="46" x14ac:dyDescent="0.35">
      <c r="A18" s="343"/>
      <c r="B18" s="792"/>
      <c r="C18" s="687" t="s">
        <v>1918</v>
      </c>
      <c r="D18" s="456"/>
      <c r="E18" s="437">
        <f t="shared" si="2"/>
        <v>4730000000</v>
      </c>
      <c r="F18" s="364"/>
      <c r="G18" s="264"/>
      <c r="H18" s="264"/>
      <c r="I18" s="264">
        <f>1450000000-925200499</f>
        <v>524799501</v>
      </c>
      <c r="J18" s="264">
        <v>3280000000</v>
      </c>
      <c r="K18" s="264">
        <v>925200499</v>
      </c>
      <c r="L18" s="264"/>
      <c r="M18" s="264"/>
      <c r="N18" s="264"/>
      <c r="O18" s="264"/>
      <c r="P18" s="264"/>
      <c r="Q18" s="677"/>
      <c r="R18" s="284"/>
      <c r="S18" s="248">
        <v>0</v>
      </c>
      <c r="U18" s="488"/>
      <c r="V18" s="488"/>
      <c r="W18" s="488"/>
    </row>
    <row r="19" spans="1:23" ht="46" x14ac:dyDescent="0.35">
      <c r="A19" s="343"/>
      <c r="B19" s="792"/>
      <c r="C19" s="687" t="s">
        <v>2457</v>
      </c>
      <c r="D19" s="456"/>
      <c r="E19" s="437">
        <f t="shared" si="2"/>
        <v>8403877899</v>
      </c>
      <c r="F19" s="364"/>
      <c r="G19" s="264"/>
      <c r="H19" s="264"/>
      <c r="I19" s="437">
        <v>8403877899</v>
      </c>
      <c r="J19" s="264"/>
      <c r="K19" s="264"/>
      <c r="L19" s="264"/>
      <c r="M19" s="264"/>
      <c r="N19" s="264"/>
      <c r="O19" s="264"/>
      <c r="P19" s="264"/>
      <c r="Q19" s="677"/>
      <c r="R19" s="284"/>
      <c r="S19" s="248"/>
      <c r="U19" s="488"/>
      <c r="V19" s="488"/>
      <c r="W19" s="488"/>
    </row>
    <row r="20" spans="1:23" ht="29.25" customHeight="1" x14ac:dyDescent="0.35">
      <c r="A20" s="343"/>
      <c r="B20" s="792"/>
      <c r="C20" s="683" t="s">
        <v>2283</v>
      </c>
      <c r="D20" s="456"/>
      <c r="E20" s="437">
        <f t="shared" si="2"/>
        <v>2195000000</v>
      </c>
      <c r="F20" s="437">
        <v>2195000000</v>
      </c>
      <c r="G20" s="264"/>
      <c r="H20" s="264"/>
      <c r="I20" s="437"/>
      <c r="J20" s="264"/>
      <c r="K20" s="264"/>
      <c r="L20" s="264"/>
      <c r="M20" s="264"/>
      <c r="N20" s="264"/>
      <c r="O20" s="264"/>
      <c r="P20" s="264"/>
      <c r="Q20" s="677"/>
      <c r="R20" s="284"/>
      <c r="S20" s="248">
        <v>0</v>
      </c>
      <c r="U20" s="488"/>
      <c r="V20" s="488"/>
      <c r="W20" s="488"/>
    </row>
    <row r="21" spans="1:23" ht="18.75" customHeight="1" x14ac:dyDescent="0.35">
      <c r="A21" s="43"/>
      <c r="B21" s="792"/>
      <c r="C21" s="123" t="s">
        <v>1474</v>
      </c>
      <c r="D21" s="622"/>
      <c r="E21" s="116">
        <f>+SUM(E22:E33)</f>
        <v>20233623383</v>
      </c>
      <c r="F21" s="116">
        <f t="shared" ref="F21:Q21" si="3">+SUM(F22:F33)</f>
        <v>2397300000</v>
      </c>
      <c r="G21" s="116">
        <f t="shared" si="3"/>
        <v>0</v>
      </c>
      <c r="H21" s="116">
        <f t="shared" si="3"/>
        <v>0</v>
      </c>
      <c r="I21" s="116">
        <f t="shared" si="3"/>
        <v>16336323383</v>
      </c>
      <c r="J21" s="116">
        <f t="shared" si="3"/>
        <v>1500000000</v>
      </c>
      <c r="K21" s="116">
        <f t="shared" si="3"/>
        <v>0</v>
      </c>
      <c r="L21" s="116">
        <f t="shared" si="3"/>
        <v>0</v>
      </c>
      <c r="M21" s="116">
        <f t="shared" si="3"/>
        <v>0</v>
      </c>
      <c r="N21" s="116">
        <f t="shared" si="3"/>
        <v>0</v>
      </c>
      <c r="O21" s="116">
        <f t="shared" si="3"/>
        <v>0</v>
      </c>
      <c r="P21" s="116">
        <f t="shared" si="3"/>
        <v>0</v>
      </c>
      <c r="Q21" s="116">
        <f t="shared" si="3"/>
        <v>18962657123</v>
      </c>
      <c r="R21" s="127"/>
      <c r="S21" s="116">
        <f>+SUM(S22:S33)</f>
        <v>3654700461.8800001</v>
      </c>
      <c r="T21" s="39"/>
      <c r="U21" s="488"/>
      <c r="V21" s="488"/>
      <c r="W21" s="488"/>
    </row>
    <row r="22" spans="1:23" ht="34.5" x14ac:dyDescent="0.35">
      <c r="A22" s="343"/>
      <c r="B22" s="792"/>
      <c r="C22" s="363" t="s">
        <v>2437</v>
      </c>
      <c r="D22" s="638"/>
      <c r="E22" s="264">
        <f>SUM(F22:P22)</f>
        <v>437012416</v>
      </c>
      <c r="F22" s="364">
        <f>403269526+33742890</f>
        <v>437012416</v>
      </c>
      <c r="G22" s="264"/>
      <c r="H22" s="335"/>
      <c r="I22" s="437"/>
      <c r="J22" s="335"/>
      <c r="K22" s="335"/>
      <c r="L22" s="335"/>
      <c r="M22" s="335"/>
      <c r="N22" s="264"/>
      <c r="O22" s="264"/>
      <c r="P22" s="264"/>
      <c r="Q22" s="248">
        <v>437012416</v>
      </c>
      <c r="R22" s="284" t="s">
        <v>2422</v>
      </c>
      <c r="S22" s="248">
        <v>437012416</v>
      </c>
      <c r="U22" s="488"/>
      <c r="V22" s="488"/>
      <c r="W22" s="488"/>
    </row>
    <row r="23" spans="1:23" ht="52.5" customHeight="1" x14ac:dyDescent="0.35">
      <c r="A23" s="343"/>
      <c r="B23" s="792"/>
      <c r="C23" s="363" t="s">
        <v>2438</v>
      </c>
      <c r="D23" s="363"/>
      <c r="E23" s="264">
        <f t="shared" ref="E23:E30" si="4">SUM(F23:P23)</f>
        <v>716090932</v>
      </c>
      <c r="F23" s="364">
        <f>596439685+119651247</f>
        <v>716090932</v>
      </c>
      <c r="G23" s="264"/>
      <c r="H23" s="335"/>
      <c r="I23" s="437"/>
      <c r="J23" s="335"/>
      <c r="K23" s="335"/>
      <c r="L23" s="335"/>
      <c r="M23" s="335"/>
      <c r="N23" s="264"/>
      <c r="O23" s="264"/>
      <c r="P23" s="264"/>
      <c r="Q23" s="364">
        <f>596439685+119651247</f>
        <v>716090932</v>
      </c>
      <c r="R23" s="284" t="s">
        <v>2423</v>
      </c>
      <c r="S23" s="248">
        <v>70074771.079999998</v>
      </c>
      <c r="U23" s="488"/>
      <c r="V23" s="488"/>
      <c r="W23" s="488"/>
    </row>
    <row r="24" spans="1:23" ht="46" x14ac:dyDescent="0.35">
      <c r="A24" s="343"/>
      <c r="B24" s="792"/>
      <c r="C24" s="363" t="s">
        <v>2439</v>
      </c>
      <c r="D24" s="363"/>
      <c r="E24" s="264">
        <f t="shared" si="4"/>
        <v>840631475</v>
      </c>
      <c r="F24" s="364">
        <f>700171315+140460160</f>
        <v>840631475</v>
      </c>
      <c r="G24" s="264"/>
      <c r="H24" s="335"/>
      <c r="I24" s="437"/>
      <c r="J24" s="335"/>
      <c r="K24" s="335"/>
      <c r="L24" s="335"/>
      <c r="M24" s="335"/>
      <c r="N24" s="264"/>
      <c r="O24" s="264"/>
      <c r="P24" s="264"/>
      <c r="Q24" s="364">
        <f>700171315+140460160</f>
        <v>840631475</v>
      </c>
      <c r="R24" s="284" t="s">
        <v>2424</v>
      </c>
      <c r="S24" s="248">
        <v>536781435.80000001</v>
      </c>
      <c r="U24" s="488"/>
      <c r="V24" s="488"/>
      <c r="W24" s="488"/>
    </row>
    <row r="25" spans="1:23" ht="46" x14ac:dyDescent="0.35">
      <c r="A25" s="343"/>
      <c r="B25" s="792"/>
      <c r="C25" s="363" t="s">
        <v>2459</v>
      </c>
      <c r="D25" s="363"/>
      <c r="E25" s="264">
        <f t="shared" si="4"/>
        <v>592220171</v>
      </c>
      <c r="F25" s="364"/>
      <c r="G25" s="264"/>
      <c r="H25" s="335"/>
      <c r="I25" s="437">
        <v>592220171</v>
      </c>
      <c r="J25" s="335"/>
      <c r="K25" s="335"/>
      <c r="L25" s="335"/>
      <c r="M25" s="335"/>
      <c r="N25" s="264"/>
      <c r="O25" s="264"/>
      <c r="P25" s="264"/>
      <c r="Q25" s="578">
        <f>399955832+192264339</f>
        <v>592220171</v>
      </c>
      <c r="R25" s="284" t="s">
        <v>2512</v>
      </c>
      <c r="S25" s="248"/>
      <c r="U25" s="488"/>
      <c r="V25" s="488"/>
      <c r="W25" s="488"/>
    </row>
    <row r="26" spans="1:23" ht="23" x14ac:dyDescent="0.35">
      <c r="A26" s="343"/>
      <c r="B26" s="792"/>
      <c r="C26" s="363" t="s">
        <v>2460</v>
      </c>
      <c r="D26" s="639"/>
      <c r="E26" s="264">
        <f t="shared" si="4"/>
        <v>1219100531</v>
      </c>
      <c r="F26" s="364"/>
      <c r="G26" s="264"/>
      <c r="H26" s="335"/>
      <c r="I26" s="437">
        <v>1219100531</v>
      </c>
      <c r="J26" s="335"/>
      <c r="K26" s="335"/>
      <c r="L26" s="335"/>
      <c r="M26" s="335"/>
      <c r="N26" s="264"/>
      <c r="O26" s="264"/>
      <c r="P26" s="264"/>
      <c r="Q26" s="578">
        <f>1013651668+205448863</f>
        <v>1219100531</v>
      </c>
      <c r="R26" s="284" t="s">
        <v>2513</v>
      </c>
      <c r="S26" s="248">
        <v>192264339</v>
      </c>
      <c r="U26" s="488"/>
      <c r="V26" s="488"/>
      <c r="W26" s="488"/>
    </row>
    <row r="27" spans="1:23" ht="46" x14ac:dyDescent="0.35">
      <c r="A27" s="343"/>
      <c r="B27" s="792"/>
      <c r="C27" s="684" t="s">
        <v>2461</v>
      </c>
      <c r="D27" s="639"/>
      <c r="E27" s="264">
        <f t="shared" si="4"/>
        <v>60000000</v>
      </c>
      <c r="F27" s="364"/>
      <c r="G27" s="264"/>
      <c r="H27" s="335"/>
      <c r="I27" s="437">
        <v>60000000</v>
      </c>
      <c r="J27" s="335"/>
      <c r="K27" s="335"/>
      <c r="L27" s="335"/>
      <c r="M27" s="335"/>
      <c r="N27" s="264"/>
      <c r="O27" s="264"/>
      <c r="P27" s="264"/>
      <c r="Q27" s="578">
        <v>60000000</v>
      </c>
      <c r="R27" s="284" t="s">
        <v>2514</v>
      </c>
      <c r="S27" s="248"/>
      <c r="U27" s="488"/>
      <c r="V27" s="488"/>
      <c r="W27" s="488"/>
    </row>
    <row r="28" spans="1:23" ht="46" x14ac:dyDescent="0.35">
      <c r="A28" s="343"/>
      <c r="B28" s="792"/>
      <c r="C28" s="363" t="s">
        <v>2462</v>
      </c>
      <c r="D28" s="363"/>
      <c r="E28" s="264">
        <f t="shared" si="4"/>
        <v>14222271138</v>
      </c>
      <c r="F28" s="364"/>
      <c r="G28" s="264"/>
      <c r="H28" s="335"/>
      <c r="I28" s="437">
        <v>14222271138</v>
      </c>
      <c r="J28" s="335"/>
      <c r="K28" s="335"/>
      <c r="L28" s="335"/>
      <c r="M28" s="335"/>
      <c r="N28" s="264"/>
      <c r="O28" s="264"/>
      <c r="P28" s="264"/>
      <c r="Q28" s="578">
        <f>13531646339+690624799</f>
        <v>14222271138</v>
      </c>
      <c r="R28" s="284" t="s">
        <v>2515</v>
      </c>
      <c r="S28" s="248">
        <v>2147435488</v>
      </c>
      <c r="U28" s="488"/>
      <c r="V28" s="488"/>
      <c r="W28" s="488"/>
    </row>
    <row r="29" spans="1:23" ht="38.25" customHeight="1" x14ac:dyDescent="0.35">
      <c r="A29" s="343"/>
      <c r="B29" s="792"/>
      <c r="C29" s="684" t="s">
        <v>2463</v>
      </c>
      <c r="D29" s="363"/>
      <c r="E29" s="264">
        <f t="shared" si="4"/>
        <v>192103063</v>
      </c>
      <c r="F29" s="364"/>
      <c r="G29" s="264"/>
      <c r="H29" s="335"/>
      <c r="I29" s="437">
        <v>192103063</v>
      </c>
      <c r="J29" s="335"/>
      <c r="K29" s="335"/>
      <c r="L29" s="335"/>
      <c r="M29" s="335"/>
      <c r="N29" s="264"/>
      <c r="O29" s="264"/>
      <c r="P29" s="264"/>
      <c r="Q29" s="578">
        <v>192103063</v>
      </c>
      <c r="R29" s="284" t="s">
        <v>2516</v>
      </c>
      <c r="S29" s="248">
        <v>146151563</v>
      </c>
      <c r="U29" s="488"/>
      <c r="V29" s="488"/>
      <c r="W29" s="488"/>
    </row>
    <row r="30" spans="1:23" ht="27.75" customHeight="1" x14ac:dyDescent="0.35">
      <c r="A30" s="343"/>
      <c r="B30" s="792"/>
      <c r="C30" s="363" t="s">
        <v>2517</v>
      </c>
      <c r="D30" s="363"/>
      <c r="E30" s="264">
        <f t="shared" si="4"/>
        <v>124980884</v>
      </c>
      <c r="F30" s="578">
        <f>97008649+27972235</f>
        <v>124980884</v>
      </c>
      <c r="G30" s="264"/>
      <c r="H30" s="335"/>
      <c r="I30" s="437"/>
      <c r="J30" s="335"/>
      <c r="K30" s="335"/>
      <c r="L30" s="335"/>
      <c r="M30" s="335"/>
      <c r="N30" s="264"/>
      <c r="O30" s="264"/>
      <c r="P30" s="264"/>
      <c r="Q30" s="578">
        <f>97008649+27972235</f>
        <v>124980884</v>
      </c>
      <c r="R30" s="284" t="s">
        <v>2518</v>
      </c>
      <c r="S30" s="248">
        <v>124980449</v>
      </c>
      <c r="U30" s="488"/>
      <c r="V30" s="488"/>
      <c r="W30" s="488"/>
    </row>
    <row r="31" spans="1:23" ht="34.5" x14ac:dyDescent="0.35">
      <c r="A31" s="343"/>
      <c r="B31" s="792"/>
      <c r="C31" s="363" t="s">
        <v>2590</v>
      </c>
      <c r="D31" s="363"/>
      <c r="E31" s="264">
        <v>189673763</v>
      </c>
      <c r="F31" s="578"/>
      <c r="G31" s="264"/>
      <c r="H31" s="335"/>
      <c r="I31" s="437">
        <v>50628480</v>
      </c>
      <c r="J31" s="335">
        <v>139045283</v>
      </c>
      <c r="K31" s="335"/>
      <c r="L31" s="335"/>
      <c r="M31" s="335"/>
      <c r="N31" s="264"/>
      <c r="O31" s="264"/>
      <c r="P31" s="264"/>
      <c r="Q31" s="578">
        <v>189673763</v>
      </c>
      <c r="R31" s="284" t="s">
        <v>2557</v>
      </c>
      <c r="S31" s="248"/>
      <c r="U31" s="488"/>
      <c r="V31" s="488"/>
      <c r="W31" s="488"/>
    </row>
    <row r="32" spans="1:23" ht="23" x14ac:dyDescent="0.35">
      <c r="A32" s="343"/>
      <c r="B32" s="792"/>
      <c r="C32" s="917" t="s">
        <v>2843</v>
      </c>
      <c r="D32" s="363"/>
      <c r="E32" s="264">
        <v>368572750</v>
      </c>
      <c r="F32" s="578"/>
      <c r="G32" s="264"/>
      <c r="H32" s="335"/>
      <c r="I32" s="437"/>
      <c r="J32" s="264">
        <v>368572750</v>
      </c>
      <c r="K32" s="335"/>
      <c r="L32" s="335"/>
      <c r="M32" s="335"/>
      <c r="N32" s="264"/>
      <c r="O32" s="264"/>
      <c r="P32" s="264"/>
      <c r="Q32" s="264">
        <v>368572750</v>
      </c>
      <c r="R32" s="284" t="s">
        <v>2844</v>
      </c>
      <c r="S32" s="248"/>
      <c r="U32" s="488"/>
      <c r="V32" s="488"/>
      <c r="W32" s="488"/>
    </row>
    <row r="33" spans="1:23" ht="14.25" customHeight="1" x14ac:dyDescent="0.35">
      <c r="A33" s="343"/>
      <c r="B33" s="792"/>
      <c r="C33" s="685" t="s">
        <v>2286</v>
      </c>
      <c r="D33" s="681"/>
      <c r="E33" s="454">
        <v>1270966260</v>
      </c>
      <c r="F33" s="679">
        <f>403565177-124980884</f>
        <v>278584293</v>
      </c>
      <c r="G33" s="454"/>
      <c r="H33" s="680"/>
      <c r="I33" s="682">
        <v>0</v>
      </c>
      <c r="J33" s="680">
        <v>992381967</v>
      </c>
      <c r="K33" s="335"/>
      <c r="L33" s="335"/>
      <c r="M33" s="335"/>
      <c r="N33" s="264"/>
      <c r="O33" s="264"/>
      <c r="P33" s="264"/>
      <c r="Q33" s="677"/>
      <c r="R33" s="285"/>
      <c r="S33" s="248"/>
      <c r="U33" s="488"/>
      <c r="V33" s="488"/>
      <c r="W33" s="488"/>
    </row>
    <row r="34" spans="1:23" x14ac:dyDescent="0.35">
      <c r="A34" s="43"/>
      <c r="B34" s="792"/>
      <c r="C34" s="123" t="s">
        <v>1479</v>
      </c>
      <c r="D34" s="619"/>
      <c r="E34" s="116">
        <f t="shared" ref="E34:P34" si="5">+SUM(E35:E46)</f>
        <v>6331131414</v>
      </c>
      <c r="F34" s="116">
        <f t="shared" si="5"/>
        <v>1388054774</v>
      </c>
      <c r="G34" s="116">
        <f t="shared" si="5"/>
        <v>0</v>
      </c>
      <c r="H34" s="116">
        <f t="shared" si="5"/>
        <v>0</v>
      </c>
      <c r="I34" s="116">
        <f t="shared" si="5"/>
        <v>4943076640</v>
      </c>
      <c r="J34" s="116">
        <f t="shared" si="5"/>
        <v>0</v>
      </c>
      <c r="K34" s="116">
        <f t="shared" si="5"/>
        <v>0</v>
      </c>
      <c r="L34" s="116">
        <f t="shared" si="5"/>
        <v>0</v>
      </c>
      <c r="M34" s="116">
        <f t="shared" si="5"/>
        <v>0</v>
      </c>
      <c r="N34" s="116">
        <f t="shared" si="5"/>
        <v>0</v>
      </c>
      <c r="O34" s="116">
        <f t="shared" si="5"/>
        <v>0</v>
      </c>
      <c r="P34" s="116">
        <f t="shared" si="5"/>
        <v>0</v>
      </c>
      <c r="Q34" s="116">
        <f>+SUM(Q35:Q46)</f>
        <v>6331131414</v>
      </c>
      <c r="R34" s="127"/>
      <c r="S34" s="116">
        <f>+SUM(S35:S46)</f>
        <v>1264740051</v>
      </c>
      <c r="T34" s="39"/>
      <c r="U34" s="488"/>
      <c r="V34" s="488"/>
      <c r="W34" s="488"/>
    </row>
    <row r="35" spans="1:23" ht="63" customHeight="1" x14ac:dyDescent="0.35">
      <c r="A35" s="343"/>
      <c r="B35" s="792"/>
      <c r="C35" s="82" t="s">
        <v>2255</v>
      </c>
      <c r="D35" s="82"/>
      <c r="E35" s="465">
        <f>SUM(F35:P35)</f>
        <v>850330165</v>
      </c>
      <c r="F35" s="465"/>
      <c r="G35" s="264"/>
      <c r="H35" s="111"/>
      <c r="I35" s="182">
        <v>850330165</v>
      </c>
      <c r="J35" s="335"/>
      <c r="K35" s="335"/>
      <c r="L35" s="335"/>
      <c r="M35" s="335"/>
      <c r="N35" s="264"/>
      <c r="O35" s="264"/>
      <c r="P35" s="264"/>
      <c r="Q35" s="182">
        <v>850330165</v>
      </c>
      <c r="R35" s="285" t="s">
        <v>2425</v>
      </c>
      <c r="S35" s="248">
        <v>255099050</v>
      </c>
      <c r="U35" s="488"/>
      <c r="V35" s="488"/>
      <c r="W35" s="488"/>
    </row>
    <row r="36" spans="1:23" ht="69" x14ac:dyDescent="0.35">
      <c r="A36" s="343"/>
      <c r="B36" s="792"/>
      <c r="C36" s="82" t="s">
        <v>2256</v>
      </c>
      <c r="D36" s="82"/>
      <c r="E36" s="465">
        <f t="shared" ref="E36:E45" si="6">SUM(F36:P36)</f>
        <v>819950382</v>
      </c>
      <c r="F36" s="465"/>
      <c r="G36" s="264"/>
      <c r="H36" s="111"/>
      <c r="I36" s="182">
        <v>819950382</v>
      </c>
      <c r="J36" s="335"/>
      <c r="K36" s="335"/>
      <c r="L36" s="335"/>
      <c r="M36" s="335"/>
      <c r="N36" s="264"/>
      <c r="O36" s="264"/>
      <c r="P36" s="264"/>
      <c r="Q36" s="182">
        <v>819950382</v>
      </c>
      <c r="R36" s="285" t="s">
        <v>2426</v>
      </c>
      <c r="S36" s="248">
        <v>245985114</v>
      </c>
      <c r="U36" s="488"/>
      <c r="V36" s="488"/>
      <c r="W36" s="488"/>
    </row>
    <row r="37" spans="1:23" ht="50.25" customHeight="1" x14ac:dyDescent="0.35">
      <c r="A37" s="343"/>
      <c r="B37" s="792"/>
      <c r="C37" s="82" t="s">
        <v>2257</v>
      </c>
      <c r="D37" s="82"/>
      <c r="E37" s="465">
        <f t="shared" si="6"/>
        <v>360592145</v>
      </c>
      <c r="F37" s="465"/>
      <c r="G37" s="264"/>
      <c r="H37" s="111"/>
      <c r="I37" s="182">
        <v>360592145</v>
      </c>
      <c r="J37" s="335"/>
      <c r="K37" s="335"/>
      <c r="L37" s="335"/>
      <c r="M37" s="335"/>
      <c r="N37" s="264"/>
      <c r="O37" s="264"/>
      <c r="P37" s="264"/>
      <c r="Q37" s="248">
        <f>+I37</f>
        <v>360592145</v>
      </c>
      <c r="R37" s="285" t="s">
        <v>2427</v>
      </c>
      <c r="S37" s="248">
        <v>0</v>
      </c>
      <c r="U37" s="488"/>
      <c r="V37" s="488"/>
      <c r="W37" s="488"/>
    </row>
    <row r="38" spans="1:23" ht="59.25" customHeight="1" x14ac:dyDescent="0.35">
      <c r="A38" s="343"/>
      <c r="B38" s="792"/>
      <c r="C38" s="82" t="s">
        <v>2258</v>
      </c>
      <c r="D38" s="82"/>
      <c r="E38" s="465">
        <f t="shared" si="6"/>
        <v>292824646</v>
      </c>
      <c r="F38" s="465">
        <v>292824646</v>
      </c>
      <c r="G38" s="264"/>
      <c r="H38" s="111"/>
      <c r="I38" s="182">
        <v>0</v>
      </c>
      <c r="J38" s="335"/>
      <c r="K38" s="335"/>
      <c r="L38" s="335"/>
      <c r="M38" s="335"/>
      <c r="N38" s="264"/>
      <c r="O38" s="264"/>
      <c r="P38" s="264"/>
      <c r="Q38" s="248">
        <v>292824646</v>
      </c>
      <c r="R38" s="285" t="s">
        <v>2428</v>
      </c>
      <c r="S38" s="248">
        <v>87847394</v>
      </c>
      <c r="U38" s="488"/>
      <c r="V38" s="488"/>
      <c r="W38" s="488"/>
    </row>
    <row r="39" spans="1:23" ht="58.5" customHeight="1" x14ac:dyDescent="0.35">
      <c r="A39" s="343"/>
      <c r="B39" s="792"/>
      <c r="C39" s="82" t="s">
        <v>2259</v>
      </c>
      <c r="D39" s="82"/>
      <c r="E39" s="465">
        <f t="shared" si="6"/>
        <v>290444900</v>
      </c>
      <c r="F39" s="465">
        <v>290444900</v>
      </c>
      <c r="G39" s="264"/>
      <c r="H39" s="111"/>
      <c r="I39" s="182">
        <v>0</v>
      </c>
      <c r="J39" s="335"/>
      <c r="K39" s="335"/>
      <c r="L39" s="335"/>
      <c r="M39" s="335"/>
      <c r="N39" s="264"/>
      <c r="O39" s="264"/>
      <c r="P39" s="264"/>
      <c r="Q39" s="465">
        <v>290444900</v>
      </c>
      <c r="R39" s="285" t="s">
        <v>2539</v>
      </c>
      <c r="S39" s="248">
        <v>87133468</v>
      </c>
      <c r="U39" s="488"/>
      <c r="V39" s="488"/>
      <c r="W39" s="488"/>
    </row>
    <row r="40" spans="1:23" ht="41.25" customHeight="1" x14ac:dyDescent="0.35">
      <c r="A40" s="343"/>
      <c r="B40" s="792"/>
      <c r="C40" s="82" t="s">
        <v>2260</v>
      </c>
      <c r="D40" s="82"/>
      <c r="E40" s="465">
        <f t="shared" si="6"/>
        <v>582384806</v>
      </c>
      <c r="F40" s="465"/>
      <c r="G40" s="264"/>
      <c r="H40" s="111"/>
      <c r="I40" s="182">
        <v>582384806</v>
      </c>
      <c r="J40" s="335"/>
      <c r="K40" s="335"/>
      <c r="L40" s="335"/>
      <c r="M40" s="335"/>
      <c r="N40" s="264"/>
      <c r="O40" s="264"/>
      <c r="P40" s="264"/>
      <c r="Q40" s="182">
        <v>582384806</v>
      </c>
      <c r="R40" s="285" t="s">
        <v>2429</v>
      </c>
      <c r="S40" s="248">
        <v>0</v>
      </c>
      <c r="U40" s="488"/>
      <c r="V40" s="488"/>
      <c r="W40" s="488"/>
    </row>
    <row r="41" spans="1:23" ht="44.25" customHeight="1" x14ac:dyDescent="0.35">
      <c r="A41" s="343"/>
      <c r="B41" s="792"/>
      <c r="C41" s="82" t="s">
        <v>2261</v>
      </c>
      <c r="D41" s="82"/>
      <c r="E41" s="465">
        <f t="shared" si="6"/>
        <v>538632114</v>
      </c>
      <c r="F41" s="465"/>
      <c r="G41" s="264"/>
      <c r="H41" s="111"/>
      <c r="I41" s="182">
        <v>538632114</v>
      </c>
      <c r="J41" s="335"/>
      <c r="K41" s="335"/>
      <c r="L41" s="335"/>
      <c r="M41" s="335"/>
      <c r="N41" s="264"/>
      <c r="O41" s="264"/>
      <c r="P41" s="264"/>
      <c r="Q41" s="182">
        <v>538632114</v>
      </c>
      <c r="R41" s="285" t="s">
        <v>2430</v>
      </c>
      <c r="S41" s="248">
        <v>0</v>
      </c>
      <c r="U41" s="488"/>
      <c r="V41" s="488"/>
      <c r="W41" s="488"/>
    </row>
    <row r="42" spans="1:23" ht="44.25" customHeight="1" x14ac:dyDescent="0.35">
      <c r="A42" s="343"/>
      <c r="B42" s="792"/>
      <c r="C42" s="82" t="s">
        <v>2262</v>
      </c>
      <c r="D42" s="82"/>
      <c r="E42" s="465">
        <f t="shared" si="6"/>
        <v>472785228</v>
      </c>
      <c r="F42" s="465">
        <v>472785228</v>
      </c>
      <c r="G42" s="264"/>
      <c r="H42" s="335"/>
      <c r="I42" s="437">
        <v>0</v>
      </c>
      <c r="J42" s="335"/>
      <c r="K42" s="335"/>
      <c r="L42" s="335"/>
      <c r="M42" s="335"/>
      <c r="N42" s="264"/>
      <c r="O42" s="264"/>
      <c r="P42" s="264"/>
      <c r="Q42" s="248">
        <v>472785228</v>
      </c>
      <c r="R42" s="285" t="s">
        <v>2431</v>
      </c>
      <c r="S42" s="248">
        <v>141835569</v>
      </c>
      <c r="U42" s="488"/>
      <c r="V42" s="488"/>
      <c r="W42" s="488"/>
    </row>
    <row r="43" spans="1:23" ht="57.5" x14ac:dyDescent="0.35">
      <c r="A43" s="343"/>
      <c r="B43" s="792"/>
      <c r="C43" s="82" t="s">
        <v>2263</v>
      </c>
      <c r="D43" s="82"/>
      <c r="E43" s="465">
        <f t="shared" si="6"/>
        <v>692312192</v>
      </c>
      <c r="F43" s="465">
        <v>100000000</v>
      </c>
      <c r="G43" s="264"/>
      <c r="H43" s="335"/>
      <c r="I43" s="437">
        <v>592312192</v>
      </c>
      <c r="J43" s="335"/>
      <c r="K43" s="335"/>
      <c r="L43" s="335"/>
      <c r="M43" s="335"/>
      <c r="N43" s="264"/>
      <c r="O43" s="264"/>
      <c r="P43" s="264"/>
      <c r="Q43" s="437">
        <v>692312192</v>
      </c>
      <c r="R43" s="285" t="s">
        <v>2432</v>
      </c>
      <c r="S43" s="248">
        <v>207693658</v>
      </c>
      <c r="U43" s="488"/>
      <c r="V43" s="488"/>
      <c r="W43" s="488"/>
    </row>
    <row r="44" spans="1:23" ht="72" customHeight="1" x14ac:dyDescent="0.35">
      <c r="A44" s="343"/>
      <c r="B44" s="792"/>
      <c r="C44" s="82" t="s">
        <v>2264</v>
      </c>
      <c r="D44" s="82"/>
      <c r="E44" s="465">
        <f>SUM(F44:P44)</f>
        <v>633657521</v>
      </c>
      <c r="F44" s="465">
        <v>232000000</v>
      </c>
      <c r="G44" s="264"/>
      <c r="H44" s="335"/>
      <c r="I44" s="437">
        <v>401657521</v>
      </c>
      <c r="J44" s="335"/>
      <c r="K44" s="335"/>
      <c r="L44" s="335"/>
      <c r="M44" s="335"/>
      <c r="N44" s="264"/>
      <c r="O44" s="264"/>
      <c r="P44" s="264"/>
      <c r="Q44" s="437">
        <f>401657521+232000000</f>
        <v>633657521</v>
      </c>
      <c r="R44" s="285" t="s">
        <v>2433</v>
      </c>
      <c r="S44" s="248">
        <v>0</v>
      </c>
      <c r="U44" s="488"/>
      <c r="V44" s="488"/>
      <c r="W44" s="488"/>
    </row>
    <row r="45" spans="1:23" ht="58.5" customHeight="1" x14ac:dyDescent="0.35">
      <c r="A45" s="343"/>
      <c r="B45" s="792"/>
      <c r="C45" s="82" t="s">
        <v>2265</v>
      </c>
      <c r="D45" s="82"/>
      <c r="E45" s="465">
        <f t="shared" si="6"/>
        <v>797217315</v>
      </c>
      <c r="F45" s="465"/>
      <c r="G45" s="264"/>
      <c r="H45" s="335"/>
      <c r="I45" s="437">
        <v>797217315</v>
      </c>
      <c r="J45" s="335"/>
      <c r="K45" s="335"/>
      <c r="L45" s="335"/>
      <c r="M45" s="335"/>
      <c r="N45" s="264"/>
      <c r="O45" s="264"/>
      <c r="P45" s="264"/>
      <c r="Q45" s="248">
        <f>664189372+133027943</f>
        <v>797217315</v>
      </c>
      <c r="R45" s="285" t="s">
        <v>2519</v>
      </c>
      <c r="S45" s="248">
        <v>239145798</v>
      </c>
      <c r="U45" s="488"/>
      <c r="V45" s="488"/>
      <c r="W45" s="488"/>
    </row>
    <row r="46" spans="1:23" hidden="1" x14ac:dyDescent="0.35">
      <c r="A46" s="43"/>
      <c r="B46" s="792"/>
      <c r="C46" s="122" t="s">
        <v>1483</v>
      </c>
      <c r="D46" s="620"/>
      <c r="E46" s="117">
        <f>+SUM(F46:P46)</f>
        <v>0</v>
      </c>
      <c r="F46" s="114"/>
      <c r="G46" s="72"/>
      <c r="H46" s="72"/>
      <c r="I46" s="264"/>
      <c r="J46" s="72"/>
      <c r="K46" s="72"/>
      <c r="L46" s="72"/>
      <c r="M46" s="72"/>
      <c r="N46" s="72"/>
      <c r="O46" s="72"/>
      <c r="P46" s="72"/>
      <c r="Q46" s="117"/>
      <c r="R46" s="128"/>
      <c r="S46" s="117"/>
      <c r="T46" s="39"/>
      <c r="U46" s="488"/>
      <c r="V46" s="488"/>
      <c r="W46" s="488"/>
    </row>
    <row r="47" spans="1:23" ht="21" customHeight="1" x14ac:dyDescent="0.35">
      <c r="A47" s="43"/>
      <c r="B47" s="792"/>
      <c r="C47" s="123" t="s">
        <v>1484</v>
      </c>
      <c r="D47" s="619"/>
      <c r="E47" s="116">
        <f>+E48</f>
        <v>0</v>
      </c>
      <c r="F47" s="116">
        <f t="shared" ref="F47:P47" si="7">+F48</f>
        <v>0</v>
      </c>
      <c r="G47" s="116">
        <f t="shared" si="7"/>
        <v>0</v>
      </c>
      <c r="H47" s="116">
        <f t="shared" si="7"/>
        <v>0</v>
      </c>
      <c r="I47" s="116">
        <f t="shared" si="7"/>
        <v>0</v>
      </c>
      <c r="J47" s="116">
        <f t="shared" si="7"/>
        <v>0</v>
      </c>
      <c r="K47" s="116">
        <f t="shared" si="7"/>
        <v>0</v>
      </c>
      <c r="L47" s="116">
        <f t="shared" si="7"/>
        <v>0</v>
      </c>
      <c r="M47" s="116">
        <f t="shared" si="7"/>
        <v>0</v>
      </c>
      <c r="N47" s="116">
        <f t="shared" si="7"/>
        <v>0</v>
      </c>
      <c r="O47" s="116">
        <f t="shared" si="7"/>
        <v>0</v>
      </c>
      <c r="P47" s="116">
        <f t="shared" si="7"/>
        <v>0</v>
      </c>
      <c r="Q47" s="116">
        <f>+Q48</f>
        <v>0</v>
      </c>
      <c r="R47" s="127"/>
      <c r="S47" s="116">
        <f>+S48</f>
        <v>0</v>
      </c>
      <c r="T47" s="39"/>
      <c r="U47" s="488"/>
      <c r="V47" s="488"/>
      <c r="W47" s="488"/>
    </row>
    <row r="48" spans="1:23" ht="20.25" customHeight="1" x14ac:dyDescent="0.35">
      <c r="A48" s="43"/>
      <c r="B48" s="792"/>
      <c r="C48" s="122" t="s">
        <v>1484</v>
      </c>
      <c r="D48" s="620"/>
      <c r="E48" s="248">
        <f>+SUM(F48:P48)</f>
        <v>0</v>
      </c>
      <c r="F48" s="114"/>
      <c r="G48" s="72"/>
      <c r="H48" s="111"/>
      <c r="I48" s="335"/>
      <c r="J48" s="111"/>
      <c r="K48" s="111"/>
      <c r="L48" s="111"/>
      <c r="M48" s="111"/>
      <c r="N48" s="72"/>
      <c r="O48" s="72"/>
      <c r="P48" s="72"/>
      <c r="Q48" s="117"/>
      <c r="R48" s="128"/>
      <c r="S48" s="117"/>
      <c r="T48" s="39"/>
      <c r="U48" s="488"/>
      <c r="V48" s="488"/>
      <c r="W48" s="488"/>
    </row>
    <row r="49" spans="1:23" x14ac:dyDescent="0.35">
      <c r="A49" s="43"/>
      <c r="B49" s="792"/>
      <c r="C49" s="123" t="s">
        <v>1485</v>
      </c>
      <c r="D49" s="619"/>
      <c r="E49" s="116">
        <f>+E50</f>
        <v>30000000</v>
      </c>
      <c r="F49" s="116">
        <f t="shared" ref="F49:P49" si="8">+F50</f>
        <v>0</v>
      </c>
      <c r="G49" s="116">
        <f t="shared" si="8"/>
        <v>0</v>
      </c>
      <c r="H49" s="116">
        <f t="shared" si="8"/>
        <v>0</v>
      </c>
      <c r="I49" s="116">
        <f t="shared" si="8"/>
        <v>30000000</v>
      </c>
      <c r="J49" s="116">
        <f t="shared" si="8"/>
        <v>0</v>
      </c>
      <c r="K49" s="116">
        <f t="shared" si="8"/>
        <v>0</v>
      </c>
      <c r="L49" s="116">
        <f t="shared" si="8"/>
        <v>0</v>
      </c>
      <c r="M49" s="116">
        <f t="shared" si="8"/>
        <v>0</v>
      </c>
      <c r="N49" s="116">
        <f t="shared" si="8"/>
        <v>0</v>
      </c>
      <c r="O49" s="116">
        <f t="shared" si="8"/>
        <v>0</v>
      </c>
      <c r="P49" s="116">
        <f t="shared" si="8"/>
        <v>0</v>
      </c>
      <c r="Q49" s="116">
        <f>+Q50</f>
        <v>30000000</v>
      </c>
      <c r="R49" s="127"/>
      <c r="S49" s="116">
        <f>+S50</f>
        <v>1723500</v>
      </c>
      <c r="T49" s="39"/>
      <c r="U49" s="488"/>
      <c r="V49" s="488"/>
      <c r="W49" s="488"/>
    </row>
    <row r="50" spans="1:23" ht="19.5" customHeight="1" x14ac:dyDescent="0.35">
      <c r="A50" s="43"/>
      <c r="B50" s="793"/>
      <c r="C50" s="363" t="s">
        <v>1485</v>
      </c>
      <c r="D50" s="363"/>
      <c r="E50" s="465">
        <f>SUM(F50:P50)</f>
        <v>30000000</v>
      </c>
      <c r="F50" s="114"/>
      <c r="G50" s="72"/>
      <c r="H50" s="111"/>
      <c r="I50" s="335">
        <v>30000000</v>
      </c>
      <c r="J50" s="111"/>
      <c r="K50" s="111"/>
      <c r="L50" s="111"/>
      <c r="M50" s="111"/>
      <c r="N50" s="72"/>
      <c r="O50" s="72"/>
      <c r="P50" s="72"/>
      <c r="Q50" s="117">
        <v>30000000</v>
      </c>
      <c r="R50" s="128" t="s">
        <v>2558</v>
      </c>
      <c r="S50" s="117">
        <v>1723500</v>
      </c>
      <c r="T50" s="39"/>
      <c r="U50" s="488"/>
      <c r="V50" s="488"/>
      <c r="W50" s="488"/>
    </row>
    <row r="51" spans="1:23" x14ac:dyDescent="0.35">
      <c r="A51" s="43"/>
      <c r="B51" s="791" t="s">
        <v>1366</v>
      </c>
      <c r="C51" s="132" t="s">
        <v>1487</v>
      </c>
      <c r="D51" s="132"/>
      <c r="E51" s="132">
        <f>+E52</f>
        <v>1977973005</v>
      </c>
      <c r="F51" s="132">
        <f t="shared" ref="F51:P51" si="9">+F52</f>
        <v>0</v>
      </c>
      <c r="G51" s="132">
        <f t="shared" si="9"/>
        <v>0</v>
      </c>
      <c r="H51" s="132">
        <f t="shared" si="9"/>
        <v>0</v>
      </c>
      <c r="I51" s="132">
        <f t="shared" si="9"/>
        <v>1977973005</v>
      </c>
      <c r="J51" s="132">
        <f t="shared" si="9"/>
        <v>0</v>
      </c>
      <c r="K51" s="132">
        <f t="shared" si="9"/>
        <v>0</v>
      </c>
      <c r="L51" s="132">
        <f t="shared" si="9"/>
        <v>0</v>
      </c>
      <c r="M51" s="132">
        <f t="shared" si="9"/>
        <v>0</v>
      </c>
      <c r="N51" s="132">
        <f t="shared" si="9"/>
        <v>0</v>
      </c>
      <c r="O51" s="132">
        <f t="shared" si="9"/>
        <v>0</v>
      </c>
      <c r="P51" s="132">
        <f t="shared" si="9"/>
        <v>0</v>
      </c>
      <c r="Q51" s="115">
        <f>+Q52</f>
        <v>1977973005</v>
      </c>
      <c r="R51" s="126"/>
      <c r="S51" s="115">
        <f>+S52</f>
        <v>1112444500</v>
      </c>
      <c r="T51" s="39"/>
      <c r="U51" s="488"/>
      <c r="V51" s="488"/>
      <c r="W51" s="488"/>
    </row>
    <row r="52" spans="1:23" x14ac:dyDescent="0.35">
      <c r="A52" s="43"/>
      <c r="B52" s="792"/>
      <c r="C52" s="123" t="s">
        <v>1488</v>
      </c>
      <c r="D52" s="619"/>
      <c r="E52" s="116">
        <f t="shared" ref="E52:Q52" si="10">+SUM(E53:E55)</f>
        <v>1977973005</v>
      </c>
      <c r="F52" s="116">
        <f t="shared" si="10"/>
        <v>0</v>
      </c>
      <c r="G52" s="116">
        <f t="shared" si="10"/>
        <v>0</v>
      </c>
      <c r="H52" s="116">
        <f t="shared" si="10"/>
        <v>0</v>
      </c>
      <c r="I52" s="116">
        <f t="shared" si="10"/>
        <v>1977973005</v>
      </c>
      <c r="J52" s="116">
        <f t="shared" si="10"/>
        <v>0</v>
      </c>
      <c r="K52" s="116">
        <f t="shared" si="10"/>
        <v>0</v>
      </c>
      <c r="L52" s="116">
        <f t="shared" si="10"/>
        <v>0</v>
      </c>
      <c r="M52" s="116">
        <f t="shared" si="10"/>
        <v>0</v>
      </c>
      <c r="N52" s="116">
        <f t="shared" si="10"/>
        <v>0</v>
      </c>
      <c r="O52" s="116">
        <f t="shared" si="10"/>
        <v>0</v>
      </c>
      <c r="P52" s="116">
        <f t="shared" si="10"/>
        <v>0</v>
      </c>
      <c r="Q52" s="116">
        <f t="shared" si="10"/>
        <v>1977973005</v>
      </c>
      <c r="R52" s="127"/>
      <c r="S52" s="116">
        <f>+SUM(S53:S55)</f>
        <v>1112444500</v>
      </c>
      <c r="T52" s="39"/>
      <c r="U52" s="488"/>
      <c r="V52" s="488"/>
      <c r="W52" s="488"/>
    </row>
    <row r="53" spans="1:23" x14ac:dyDescent="0.35">
      <c r="A53" s="43"/>
      <c r="B53" s="794"/>
      <c r="C53" s="577" t="s">
        <v>2446</v>
      </c>
      <c r="D53" s="577"/>
      <c r="E53" s="465">
        <v>468000000</v>
      </c>
      <c r="F53" s="114"/>
      <c r="G53" s="72"/>
      <c r="H53" s="111"/>
      <c r="I53" s="248">
        <v>468000000</v>
      </c>
      <c r="J53" s="111"/>
      <c r="K53" s="111"/>
      <c r="L53" s="111"/>
      <c r="M53" s="111"/>
      <c r="N53" s="72"/>
      <c r="O53" s="72"/>
      <c r="P53" s="72"/>
      <c r="Q53" s="808">
        <v>1977973005</v>
      </c>
      <c r="R53" s="808" t="s">
        <v>2522</v>
      </c>
      <c r="S53" s="797">
        <v>1112444500</v>
      </c>
      <c r="T53" s="39"/>
      <c r="U53" s="488"/>
      <c r="V53" s="488"/>
      <c r="W53" s="488"/>
    </row>
    <row r="54" spans="1:23" x14ac:dyDescent="0.35">
      <c r="A54" s="43"/>
      <c r="B54" s="792"/>
      <c r="C54" s="577" t="s">
        <v>2447</v>
      </c>
      <c r="D54" s="577"/>
      <c r="E54" s="465">
        <v>182000000</v>
      </c>
      <c r="F54" s="114"/>
      <c r="G54" s="72"/>
      <c r="H54" s="111"/>
      <c r="I54" s="248">
        <v>182000000</v>
      </c>
      <c r="J54" s="111"/>
      <c r="K54" s="111"/>
      <c r="L54" s="111"/>
      <c r="M54" s="111"/>
      <c r="N54" s="72"/>
      <c r="O54" s="72"/>
      <c r="P54" s="72"/>
      <c r="Q54" s="809"/>
      <c r="R54" s="809"/>
      <c r="S54" s="798"/>
      <c r="T54" s="39"/>
      <c r="U54" s="488"/>
      <c r="V54" s="488"/>
      <c r="W54" s="488"/>
    </row>
    <row r="55" spans="1:23" x14ac:dyDescent="0.35">
      <c r="A55" s="43"/>
      <c r="B55" s="792"/>
      <c r="C55" s="577" t="s">
        <v>2448</v>
      </c>
      <c r="D55" s="577"/>
      <c r="E55" s="465">
        <v>1327973005</v>
      </c>
      <c r="F55" s="114"/>
      <c r="G55" s="72"/>
      <c r="H55" s="72"/>
      <c r="I55" s="248">
        <v>1327973005</v>
      </c>
      <c r="J55" s="72"/>
      <c r="K55" s="72"/>
      <c r="L55" s="72"/>
      <c r="M55" s="72"/>
      <c r="N55" s="72"/>
      <c r="O55" s="72"/>
      <c r="P55" s="72"/>
      <c r="Q55" s="807"/>
      <c r="R55" s="807"/>
      <c r="S55" s="799"/>
      <c r="T55" s="39"/>
      <c r="U55" s="488"/>
      <c r="V55" s="488"/>
      <c r="W55" s="488"/>
    </row>
    <row r="56" spans="1:23" ht="28.5" customHeight="1" x14ac:dyDescent="0.35">
      <c r="A56" s="43"/>
      <c r="B56" s="791" t="s">
        <v>1492</v>
      </c>
      <c r="C56" s="132" t="s">
        <v>1493</v>
      </c>
      <c r="D56" s="132"/>
      <c r="E56" s="132">
        <f>+E57+E67</f>
        <v>28499434520</v>
      </c>
      <c r="F56" s="132">
        <f t="shared" ref="F56:Q56" si="11">+F57+F67</f>
        <v>11884565838</v>
      </c>
      <c r="G56" s="132">
        <f t="shared" si="11"/>
        <v>658492846</v>
      </c>
      <c r="H56" s="132">
        <f t="shared" si="11"/>
        <v>0</v>
      </c>
      <c r="I56" s="132">
        <f t="shared" si="11"/>
        <v>15956375836</v>
      </c>
      <c r="J56" s="132">
        <f t="shared" si="11"/>
        <v>0</v>
      </c>
      <c r="K56" s="132">
        <f t="shared" si="11"/>
        <v>0</v>
      </c>
      <c r="L56" s="132">
        <f t="shared" si="11"/>
        <v>0</v>
      </c>
      <c r="M56" s="132">
        <f t="shared" si="11"/>
        <v>0</v>
      </c>
      <c r="N56" s="132">
        <f t="shared" si="11"/>
        <v>0</v>
      </c>
      <c r="O56" s="132">
        <f t="shared" si="11"/>
        <v>0</v>
      </c>
      <c r="P56" s="132">
        <f t="shared" si="11"/>
        <v>0</v>
      </c>
      <c r="Q56" s="115">
        <f t="shared" si="11"/>
        <v>14265475836</v>
      </c>
      <c r="R56" s="126"/>
      <c r="S56" s="115">
        <f>+S57+S67</f>
        <v>8304972345</v>
      </c>
      <c r="T56" s="39"/>
      <c r="U56" s="488"/>
      <c r="V56" s="488"/>
      <c r="W56" s="488"/>
    </row>
    <row r="57" spans="1:23" x14ac:dyDescent="0.35">
      <c r="A57" s="43"/>
      <c r="B57" s="792"/>
      <c r="C57" s="123" t="s">
        <v>1494</v>
      </c>
      <c r="D57" s="619"/>
      <c r="E57" s="116">
        <f t="shared" ref="E57:Q57" si="12">+SUM(E59:E66)</f>
        <v>10978966653</v>
      </c>
      <c r="F57" s="116">
        <f t="shared" si="12"/>
        <v>15000000</v>
      </c>
      <c r="G57" s="116">
        <f t="shared" si="12"/>
        <v>70000000</v>
      </c>
      <c r="H57" s="116">
        <f t="shared" si="12"/>
        <v>0</v>
      </c>
      <c r="I57" s="116">
        <f t="shared" si="12"/>
        <v>10893966653</v>
      </c>
      <c r="J57" s="116">
        <f t="shared" si="12"/>
        <v>0</v>
      </c>
      <c r="K57" s="116">
        <f t="shared" si="12"/>
        <v>0</v>
      </c>
      <c r="L57" s="116">
        <f t="shared" si="12"/>
        <v>0</v>
      </c>
      <c r="M57" s="116">
        <f t="shared" si="12"/>
        <v>0</v>
      </c>
      <c r="N57" s="116">
        <f t="shared" si="12"/>
        <v>0</v>
      </c>
      <c r="O57" s="116">
        <f t="shared" si="12"/>
        <v>0</v>
      </c>
      <c r="P57" s="116">
        <f t="shared" si="12"/>
        <v>0</v>
      </c>
      <c r="Q57" s="116">
        <f t="shared" si="12"/>
        <v>9203066653</v>
      </c>
      <c r="R57" s="127"/>
      <c r="S57" s="116">
        <f>+SUM(S59:S66)</f>
        <v>7002333885</v>
      </c>
      <c r="T57" s="39"/>
      <c r="U57" s="488"/>
      <c r="V57" s="488"/>
      <c r="W57" s="488"/>
    </row>
    <row r="58" spans="1:23" s="587" customFormat="1" x14ac:dyDescent="0.35">
      <c r="A58" s="580"/>
      <c r="B58" s="792"/>
      <c r="C58" s="604" t="s">
        <v>2470</v>
      </c>
      <c r="D58" s="621"/>
      <c r="E58" s="581"/>
      <c r="F58" s="582"/>
      <c r="G58" s="581"/>
      <c r="H58" s="581"/>
      <c r="I58" s="583"/>
      <c r="J58" s="581"/>
      <c r="K58" s="581"/>
      <c r="L58" s="581"/>
      <c r="M58" s="581"/>
      <c r="N58" s="581"/>
      <c r="O58" s="581"/>
      <c r="P58" s="581"/>
      <c r="Q58" s="583"/>
      <c r="R58" s="584"/>
      <c r="S58" s="583"/>
      <c r="T58" s="585"/>
      <c r="U58" s="586"/>
      <c r="V58" s="586"/>
      <c r="W58" s="586"/>
    </row>
    <row r="59" spans="1:23" ht="34.5" x14ac:dyDescent="0.35">
      <c r="A59" s="343"/>
      <c r="B59" s="792"/>
      <c r="C59" s="363" t="s">
        <v>2298</v>
      </c>
      <c r="D59" s="639"/>
      <c r="E59" s="465">
        <f t="shared" ref="E59:E65" si="13">SUM(F59:P59)</f>
        <v>1530000000</v>
      </c>
      <c r="F59" s="364"/>
      <c r="G59" s="264"/>
      <c r="H59" s="335"/>
      <c r="I59" s="248">
        <v>1530000000</v>
      </c>
      <c r="J59" s="335"/>
      <c r="K59" s="335"/>
      <c r="L59" s="335"/>
      <c r="M59" s="335"/>
      <c r="N59" s="264"/>
      <c r="O59" s="264"/>
      <c r="P59" s="264"/>
      <c r="Q59" s="806">
        <v>1830000000</v>
      </c>
      <c r="R59" s="806" t="s">
        <v>2520</v>
      </c>
      <c r="S59" s="677">
        <v>500900000</v>
      </c>
      <c r="U59" s="488"/>
      <c r="V59" s="488"/>
      <c r="W59" s="488"/>
    </row>
    <row r="60" spans="1:23" x14ac:dyDescent="0.35">
      <c r="A60" s="343"/>
      <c r="B60" s="792"/>
      <c r="C60" s="684" t="s">
        <v>2297</v>
      </c>
      <c r="D60" s="363"/>
      <c r="E60" s="465">
        <f t="shared" si="13"/>
        <v>300000000</v>
      </c>
      <c r="F60" s="364"/>
      <c r="G60" s="264"/>
      <c r="H60" s="335"/>
      <c r="I60" s="248">
        <v>300000000</v>
      </c>
      <c r="J60" s="335"/>
      <c r="K60" s="335"/>
      <c r="L60" s="335"/>
      <c r="M60" s="335"/>
      <c r="N60" s="264"/>
      <c r="O60" s="264"/>
      <c r="P60" s="264"/>
      <c r="Q60" s="807"/>
      <c r="R60" s="807"/>
      <c r="S60" s="677"/>
      <c r="U60" s="488"/>
      <c r="V60" s="488"/>
      <c r="W60" s="488"/>
    </row>
    <row r="61" spans="1:23" s="587" customFormat="1" x14ac:dyDescent="0.35">
      <c r="A61" s="588"/>
      <c r="B61" s="792"/>
      <c r="C61" s="604" t="s">
        <v>2466</v>
      </c>
      <c r="D61" s="604"/>
      <c r="E61" s="589"/>
      <c r="F61" s="590"/>
      <c r="G61" s="591"/>
      <c r="H61" s="592"/>
      <c r="I61" s="583"/>
      <c r="J61" s="592"/>
      <c r="K61" s="592"/>
      <c r="L61" s="592"/>
      <c r="M61" s="592"/>
      <c r="N61" s="591"/>
      <c r="O61" s="591"/>
      <c r="P61" s="591"/>
      <c r="Q61" s="583"/>
      <c r="R61" s="584"/>
      <c r="S61" s="583"/>
      <c r="U61" s="586"/>
      <c r="V61" s="586"/>
      <c r="W61" s="586"/>
    </row>
    <row r="62" spans="1:23" x14ac:dyDescent="0.35">
      <c r="A62" s="343"/>
      <c r="B62" s="792"/>
      <c r="C62" s="363" t="s">
        <v>2271</v>
      </c>
      <c r="D62" s="363"/>
      <c r="E62" s="465">
        <f t="shared" si="13"/>
        <v>5700900000</v>
      </c>
      <c r="F62" s="364">
        <v>15000000</v>
      </c>
      <c r="G62" s="264">
        <v>70000000</v>
      </c>
      <c r="H62" s="335"/>
      <c r="I62" s="248">
        <v>5615900000</v>
      </c>
      <c r="J62" s="335"/>
      <c r="K62" s="335"/>
      <c r="L62" s="335"/>
      <c r="M62" s="335"/>
      <c r="N62" s="264"/>
      <c r="O62" s="264"/>
      <c r="P62" s="264"/>
      <c r="Q62" s="248">
        <v>5700000000</v>
      </c>
      <c r="R62" s="285" t="s">
        <v>2521</v>
      </c>
      <c r="S62" s="248">
        <v>5699996470</v>
      </c>
      <c r="U62" s="488"/>
      <c r="V62" s="488"/>
      <c r="W62" s="488"/>
    </row>
    <row r="63" spans="1:23" x14ac:dyDescent="0.35">
      <c r="A63" s="343"/>
      <c r="B63" s="792"/>
      <c r="C63" s="685" t="s">
        <v>2272</v>
      </c>
      <c r="D63" s="363"/>
      <c r="E63" s="465">
        <f t="shared" si="13"/>
        <v>480000000</v>
      </c>
      <c r="F63" s="364"/>
      <c r="G63" s="264"/>
      <c r="H63" s="264"/>
      <c r="I63" s="248">
        <v>480000000</v>
      </c>
      <c r="J63" s="264"/>
      <c r="K63" s="264"/>
      <c r="L63" s="264"/>
      <c r="M63" s="264"/>
      <c r="N63" s="264"/>
      <c r="O63" s="264"/>
      <c r="P63" s="264"/>
      <c r="Q63" s="677"/>
      <c r="R63" s="284"/>
      <c r="S63" s="248"/>
      <c r="U63" s="488"/>
      <c r="V63" s="488"/>
      <c r="W63" s="488"/>
    </row>
    <row r="64" spans="1:23" x14ac:dyDescent="0.35">
      <c r="A64" s="343"/>
      <c r="B64" s="792"/>
      <c r="C64" s="684" t="s">
        <v>2274</v>
      </c>
      <c r="D64" s="363"/>
      <c r="E64" s="465">
        <f t="shared" si="13"/>
        <v>495000000</v>
      </c>
      <c r="F64" s="364"/>
      <c r="G64" s="264"/>
      <c r="H64" s="264"/>
      <c r="I64" s="248">
        <v>495000000</v>
      </c>
      <c r="J64" s="264"/>
      <c r="K64" s="264"/>
      <c r="L64" s="264"/>
      <c r="M64" s="264"/>
      <c r="N64" s="264"/>
      <c r="O64" s="264"/>
      <c r="P64" s="264"/>
      <c r="Q64" s="677"/>
      <c r="R64" s="284"/>
      <c r="S64" s="248"/>
      <c r="U64" s="488"/>
      <c r="V64" s="488"/>
      <c r="W64" s="488"/>
    </row>
    <row r="65" spans="1:23" ht="23" x14ac:dyDescent="0.35">
      <c r="A65" s="343"/>
      <c r="B65" s="792"/>
      <c r="C65" s="684" t="s">
        <v>2273</v>
      </c>
      <c r="D65" s="363"/>
      <c r="E65" s="465">
        <f t="shared" si="13"/>
        <v>800000000</v>
      </c>
      <c r="F65" s="364"/>
      <c r="G65" s="264"/>
      <c r="H65" s="264"/>
      <c r="I65" s="248">
        <v>800000000</v>
      </c>
      <c r="J65" s="264"/>
      <c r="K65" s="264"/>
      <c r="L65" s="264"/>
      <c r="M65" s="264"/>
      <c r="N65" s="264"/>
      <c r="O65" s="264"/>
      <c r="P65" s="264"/>
      <c r="Q65" s="677"/>
      <c r="R65" s="284"/>
      <c r="S65" s="248"/>
      <c r="U65" s="488"/>
      <c r="V65" s="488"/>
      <c r="W65" s="488"/>
    </row>
    <row r="66" spans="1:23" ht="46" x14ac:dyDescent="0.35">
      <c r="A66" s="43"/>
      <c r="B66" s="793"/>
      <c r="C66" s="82" t="s">
        <v>2196</v>
      </c>
      <c r="D66" s="82"/>
      <c r="E66" s="437">
        <f>SUM(F66:P66)</f>
        <v>1673066653</v>
      </c>
      <c r="F66" s="364"/>
      <c r="G66" s="264"/>
      <c r="H66" s="264"/>
      <c r="I66" s="437">
        <v>1673066653</v>
      </c>
      <c r="J66" s="264"/>
      <c r="K66" s="264"/>
      <c r="L66" s="264"/>
      <c r="M66" s="264"/>
      <c r="N66" s="264"/>
      <c r="O66" s="264"/>
      <c r="P66" s="264"/>
      <c r="Q66" s="248">
        <v>1673066653</v>
      </c>
      <c r="R66" s="285" t="s">
        <v>2338</v>
      </c>
      <c r="S66" s="248">
        <v>801437415</v>
      </c>
      <c r="T66" s="39"/>
      <c r="U66" s="488"/>
      <c r="V66" s="488"/>
      <c r="W66" s="488"/>
    </row>
    <row r="67" spans="1:23" x14ac:dyDescent="0.35">
      <c r="A67" s="43"/>
      <c r="B67" s="610"/>
      <c r="C67" s="123" t="s">
        <v>2477</v>
      </c>
      <c r="D67" s="619"/>
      <c r="E67" s="116">
        <f>+SUM(E68:E70)</f>
        <v>17520467867</v>
      </c>
      <c r="F67" s="113">
        <f t="shared" ref="F67:P67" si="14">+SUM(F68:F70)</f>
        <v>11869565838</v>
      </c>
      <c r="G67" s="109">
        <f t="shared" si="14"/>
        <v>588492846</v>
      </c>
      <c r="H67" s="109">
        <f t="shared" si="14"/>
        <v>0</v>
      </c>
      <c r="I67" s="109">
        <f>+SUM(I68:I70)</f>
        <v>5062409183</v>
      </c>
      <c r="J67" s="109">
        <f t="shared" si="14"/>
        <v>0</v>
      </c>
      <c r="K67" s="109">
        <f t="shared" si="14"/>
        <v>0</v>
      </c>
      <c r="L67" s="109">
        <f t="shared" si="14"/>
        <v>0</v>
      </c>
      <c r="M67" s="109">
        <f t="shared" si="14"/>
        <v>0</v>
      </c>
      <c r="N67" s="109">
        <f t="shared" si="14"/>
        <v>0</v>
      </c>
      <c r="O67" s="109">
        <f t="shared" si="14"/>
        <v>0</v>
      </c>
      <c r="P67" s="109">
        <f t="shared" si="14"/>
        <v>0</v>
      </c>
      <c r="Q67" s="116">
        <f>+SUM(Q68:Q70)</f>
        <v>5062409183</v>
      </c>
      <c r="R67" s="127"/>
      <c r="S67" s="116">
        <f>+SUM(S68:S70)</f>
        <v>1302638460</v>
      </c>
      <c r="T67" s="39"/>
      <c r="U67" s="488"/>
      <c r="V67" s="488"/>
      <c r="W67" s="488"/>
    </row>
    <row r="68" spans="1:23" ht="57.5" x14ac:dyDescent="0.35">
      <c r="A68" s="43"/>
      <c r="B68" s="610"/>
      <c r="C68" s="82" t="s">
        <v>1919</v>
      </c>
      <c r="D68" s="82"/>
      <c r="E68" s="437">
        <f>SUM(F68:P68)</f>
        <v>5062409183</v>
      </c>
      <c r="F68" s="364"/>
      <c r="G68" s="264"/>
      <c r="H68" s="264"/>
      <c r="I68" s="437">
        <v>5062409183</v>
      </c>
      <c r="J68" s="264"/>
      <c r="K68" s="264"/>
      <c r="L68" s="264"/>
      <c r="M68" s="264"/>
      <c r="N68" s="264"/>
      <c r="O68" s="264"/>
      <c r="P68" s="264"/>
      <c r="Q68" s="248">
        <v>5062409183</v>
      </c>
      <c r="R68" s="285" t="s">
        <v>2337</v>
      </c>
      <c r="S68" s="248">
        <v>1302638460</v>
      </c>
      <c r="T68" s="39"/>
      <c r="U68" s="488"/>
      <c r="V68" s="488"/>
      <c r="W68" s="488"/>
    </row>
    <row r="69" spans="1:23" ht="34.5" x14ac:dyDescent="0.35">
      <c r="A69" s="43"/>
      <c r="B69" s="610"/>
      <c r="C69" s="687" t="s">
        <v>2270</v>
      </c>
      <c r="D69" s="456"/>
      <c r="E69" s="437">
        <f>SUM(F69:P69)</f>
        <v>7948058684</v>
      </c>
      <c r="F69" s="437">
        <v>7359565838</v>
      </c>
      <c r="G69" s="466">
        <v>588492846</v>
      </c>
      <c r="H69" s="264"/>
      <c r="I69" s="437"/>
      <c r="J69" s="264"/>
      <c r="K69" s="264"/>
      <c r="L69" s="264"/>
      <c r="M69" s="264"/>
      <c r="N69" s="264"/>
      <c r="O69" s="264"/>
      <c r="P69" s="264"/>
      <c r="Q69" s="677"/>
      <c r="R69" s="284"/>
      <c r="S69" s="248"/>
      <c r="T69" s="39"/>
      <c r="U69" s="488"/>
      <c r="V69" s="488"/>
      <c r="W69" s="488"/>
    </row>
    <row r="70" spans="1:23" ht="34.5" x14ac:dyDescent="0.35">
      <c r="A70" s="43"/>
      <c r="B70" s="610"/>
      <c r="C70" s="688" t="s">
        <v>2102</v>
      </c>
      <c r="D70" s="82"/>
      <c r="E70" s="437">
        <f>SUM(F70:P70)</f>
        <v>4510000000</v>
      </c>
      <c r="F70" s="437">
        <v>4510000000</v>
      </c>
      <c r="G70" s="72"/>
      <c r="H70" s="72"/>
      <c r="I70" s="72"/>
      <c r="J70" s="72"/>
      <c r="K70" s="72"/>
      <c r="L70" s="72"/>
      <c r="M70" s="72"/>
      <c r="N70" s="72"/>
      <c r="O70" s="72"/>
      <c r="P70" s="72"/>
      <c r="Q70" s="677"/>
      <c r="R70" s="128"/>
      <c r="S70" s="117"/>
      <c r="T70" s="39"/>
      <c r="U70" s="488"/>
      <c r="V70" s="488"/>
      <c r="W70" s="488"/>
    </row>
    <row r="71" spans="1:23" x14ac:dyDescent="0.35">
      <c r="A71" s="43"/>
      <c r="B71" s="795" t="s">
        <v>1500</v>
      </c>
      <c r="C71" s="132" t="s">
        <v>1501</v>
      </c>
      <c r="D71" s="132"/>
      <c r="E71" s="132">
        <f t="shared" ref="E71:Q71" si="15">+E72+E75</f>
        <v>132900000</v>
      </c>
      <c r="F71" s="132">
        <f t="shared" si="15"/>
        <v>0</v>
      </c>
      <c r="G71" s="132">
        <f t="shared" si="15"/>
        <v>0</v>
      </c>
      <c r="H71" s="132">
        <f t="shared" si="15"/>
        <v>0</v>
      </c>
      <c r="I71" s="132">
        <f t="shared" si="15"/>
        <v>132900000</v>
      </c>
      <c r="J71" s="132">
        <f t="shared" si="15"/>
        <v>0</v>
      </c>
      <c r="K71" s="132">
        <f t="shared" si="15"/>
        <v>0</v>
      </c>
      <c r="L71" s="132">
        <f t="shared" si="15"/>
        <v>0</v>
      </c>
      <c r="M71" s="132">
        <f t="shared" si="15"/>
        <v>0</v>
      </c>
      <c r="N71" s="132">
        <f t="shared" si="15"/>
        <v>0</v>
      </c>
      <c r="O71" s="132">
        <f t="shared" si="15"/>
        <v>0</v>
      </c>
      <c r="P71" s="132">
        <f t="shared" si="15"/>
        <v>0</v>
      </c>
      <c r="Q71" s="115">
        <f t="shared" si="15"/>
        <v>0</v>
      </c>
      <c r="R71" s="126"/>
      <c r="S71" s="115">
        <f>+S72+S75</f>
        <v>0</v>
      </c>
      <c r="T71" s="39"/>
      <c r="U71" s="488"/>
      <c r="V71" s="488"/>
      <c r="W71" s="488"/>
    </row>
    <row r="72" spans="1:23" x14ac:dyDescent="0.35">
      <c r="A72" s="43"/>
      <c r="B72" s="795"/>
      <c r="C72" s="123" t="s">
        <v>1502</v>
      </c>
      <c r="D72" s="619"/>
      <c r="E72" s="116">
        <f t="shared" ref="E72:Q72" si="16">+SUM(E73:E74)</f>
        <v>132900000</v>
      </c>
      <c r="F72" s="116">
        <f t="shared" si="16"/>
        <v>0</v>
      </c>
      <c r="G72" s="116">
        <f t="shared" si="16"/>
        <v>0</v>
      </c>
      <c r="H72" s="116">
        <f t="shared" si="16"/>
        <v>0</v>
      </c>
      <c r="I72" s="116">
        <f t="shared" si="16"/>
        <v>132900000</v>
      </c>
      <c r="J72" s="116">
        <f t="shared" si="16"/>
        <v>0</v>
      </c>
      <c r="K72" s="116">
        <f t="shared" si="16"/>
        <v>0</v>
      </c>
      <c r="L72" s="116">
        <f t="shared" si="16"/>
        <v>0</v>
      </c>
      <c r="M72" s="116">
        <f t="shared" si="16"/>
        <v>0</v>
      </c>
      <c r="N72" s="116">
        <f t="shared" si="16"/>
        <v>0</v>
      </c>
      <c r="O72" s="116">
        <f t="shared" si="16"/>
        <v>0</v>
      </c>
      <c r="P72" s="116">
        <f t="shared" si="16"/>
        <v>0</v>
      </c>
      <c r="Q72" s="116">
        <f t="shared" si="16"/>
        <v>0</v>
      </c>
      <c r="R72" s="127"/>
      <c r="S72" s="116">
        <f>+SUM(S73:S74)</f>
        <v>0</v>
      </c>
      <c r="T72" s="39"/>
      <c r="U72" s="488"/>
      <c r="V72" s="488"/>
      <c r="W72" s="488"/>
    </row>
    <row r="73" spans="1:23" x14ac:dyDescent="0.35">
      <c r="A73" s="43"/>
      <c r="B73" s="795"/>
      <c r="C73" s="685" t="s">
        <v>2864</v>
      </c>
      <c r="D73" s="622"/>
      <c r="E73" s="117">
        <f>+SUM(F73:P73)</f>
        <v>132900000</v>
      </c>
      <c r="F73" s="114"/>
      <c r="G73" s="72"/>
      <c r="H73" s="111"/>
      <c r="I73" s="111">
        <v>132900000</v>
      </c>
      <c r="J73" s="111"/>
      <c r="K73" s="111"/>
      <c r="L73" s="111"/>
      <c r="M73" s="111"/>
      <c r="N73" s="72"/>
      <c r="O73" s="72"/>
      <c r="P73" s="72"/>
      <c r="Q73" s="677"/>
      <c r="R73" s="128"/>
      <c r="S73" s="117"/>
      <c r="T73" s="39"/>
      <c r="U73" s="488"/>
      <c r="V73" s="488"/>
      <c r="W73" s="488"/>
    </row>
    <row r="74" spans="1:23" hidden="1" x14ac:dyDescent="0.35">
      <c r="A74" s="43"/>
      <c r="B74" s="795"/>
      <c r="C74" s="685" t="s">
        <v>1505</v>
      </c>
      <c r="D74" s="620"/>
      <c r="E74" s="117">
        <f>+SUM(F74:P74)</f>
        <v>0</v>
      </c>
      <c r="F74" s="114"/>
      <c r="G74" s="72"/>
      <c r="H74" s="72"/>
      <c r="I74" s="72"/>
      <c r="J74" s="72"/>
      <c r="K74" s="72"/>
      <c r="L74" s="72"/>
      <c r="M74" s="72"/>
      <c r="N74" s="72"/>
      <c r="O74" s="72"/>
      <c r="P74" s="72"/>
      <c r="Q74" s="677"/>
      <c r="R74" s="128"/>
      <c r="S74" s="117"/>
      <c r="T74" s="39"/>
      <c r="U74" s="488"/>
      <c r="V74" s="488"/>
      <c r="W74" s="488"/>
    </row>
    <row r="75" spans="1:23" hidden="1" x14ac:dyDescent="0.35">
      <c r="A75" s="43"/>
      <c r="B75" s="795"/>
      <c r="C75" s="686" t="s">
        <v>2456</v>
      </c>
      <c r="D75" s="619"/>
      <c r="E75" s="116">
        <f>+SUM(E76:E78)</f>
        <v>0</v>
      </c>
      <c r="F75" s="113"/>
      <c r="G75" s="109"/>
      <c r="H75" s="110"/>
      <c r="I75" s="110"/>
      <c r="J75" s="110"/>
      <c r="K75" s="110"/>
      <c r="L75" s="110"/>
      <c r="M75" s="110"/>
      <c r="N75" s="109"/>
      <c r="O75" s="109"/>
      <c r="P75" s="109"/>
      <c r="Q75" s="678">
        <f>+SUM(Q76:Q78)</f>
        <v>0</v>
      </c>
      <c r="R75" s="127"/>
      <c r="S75" s="116">
        <f>+SUM(S76:S78)</f>
        <v>0</v>
      </c>
      <c r="T75" s="39"/>
      <c r="U75" s="488"/>
      <c r="V75" s="488"/>
      <c r="W75" s="488"/>
    </row>
    <row r="76" spans="1:23" hidden="1" x14ac:dyDescent="0.35">
      <c r="A76" s="43"/>
      <c r="B76" s="795"/>
      <c r="C76" s="685" t="s">
        <v>1471</v>
      </c>
      <c r="D76" s="620"/>
      <c r="E76" s="117">
        <f>+SUM(F76:P76)</f>
        <v>0</v>
      </c>
      <c r="F76" s="114"/>
      <c r="G76" s="72"/>
      <c r="H76" s="111"/>
      <c r="I76" s="111"/>
      <c r="J76" s="111"/>
      <c r="K76" s="111"/>
      <c r="L76" s="111"/>
      <c r="M76" s="111"/>
      <c r="N76" s="72"/>
      <c r="O76" s="72"/>
      <c r="P76" s="72"/>
      <c r="Q76" s="677"/>
      <c r="R76" s="128"/>
      <c r="S76" s="117"/>
      <c r="T76" s="39"/>
      <c r="U76" s="488"/>
      <c r="V76" s="488"/>
      <c r="W76" s="488"/>
    </row>
    <row r="77" spans="1:23" x14ac:dyDescent="0.35">
      <c r="A77" s="43"/>
      <c r="B77" s="795"/>
      <c r="C77" s="685" t="s">
        <v>1472</v>
      </c>
      <c r="D77" s="620"/>
      <c r="E77" s="117">
        <f>+SUM(F77:P77)</f>
        <v>0</v>
      </c>
      <c r="F77" s="114"/>
      <c r="G77" s="72"/>
      <c r="H77" s="72"/>
      <c r="I77" s="72"/>
      <c r="J77" s="72"/>
      <c r="K77" s="72"/>
      <c r="L77" s="72"/>
      <c r="M77" s="72"/>
      <c r="N77" s="72"/>
      <c r="O77" s="72"/>
      <c r="P77" s="72"/>
      <c r="Q77" s="677"/>
      <c r="R77" s="128"/>
      <c r="S77" s="117"/>
      <c r="T77" s="39"/>
      <c r="U77" s="488"/>
      <c r="V77" s="488"/>
      <c r="W77" s="488"/>
    </row>
    <row r="78" spans="1:23" x14ac:dyDescent="0.35">
      <c r="A78" s="43"/>
      <c r="B78" s="795"/>
      <c r="C78" s="685" t="s">
        <v>1473</v>
      </c>
      <c r="D78" s="620"/>
      <c r="E78" s="117">
        <f>+SUM(F78:P78)</f>
        <v>0</v>
      </c>
      <c r="F78" s="114"/>
      <c r="G78" s="72"/>
      <c r="H78" s="72"/>
      <c r="I78" s="72"/>
      <c r="J78" s="72"/>
      <c r="K78" s="72"/>
      <c r="L78" s="72"/>
      <c r="M78" s="72"/>
      <c r="N78" s="72"/>
      <c r="O78" s="72"/>
      <c r="P78" s="72"/>
      <c r="Q78" s="677"/>
      <c r="R78" s="128"/>
      <c r="S78" s="117"/>
      <c r="T78" s="39"/>
      <c r="U78" s="488"/>
      <c r="V78" s="488"/>
      <c r="W78" s="488"/>
    </row>
    <row r="79" spans="1:23" s="597" customFormat="1" ht="19.899999999999999" customHeight="1" x14ac:dyDescent="0.35">
      <c r="A79" s="594"/>
      <c r="B79" s="795" t="s">
        <v>1367</v>
      </c>
      <c r="C79" s="132" t="s">
        <v>1506</v>
      </c>
      <c r="D79" s="132"/>
      <c r="E79" s="595">
        <f t="shared" ref="E79:P79" si="17">+E80+E81</f>
        <v>2245500000</v>
      </c>
      <c r="F79" s="595">
        <f t="shared" si="17"/>
        <v>0</v>
      </c>
      <c r="G79" s="595">
        <f t="shared" si="17"/>
        <v>0</v>
      </c>
      <c r="H79" s="595">
        <f t="shared" si="17"/>
        <v>0</v>
      </c>
      <c r="I79" s="595">
        <f t="shared" si="17"/>
        <v>2245500000</v>
      </c>
      <c r="J79" s="595">
        <f t="shared" si="17"/>
        <v>0</v>
      </c>
      <c r="K79" s="595">
        <f t="shared" si="17"/>
        <v>0</v>
      </c>
      <c r="L79" s="595">
        <f t="shared" si="17"/>
        <v>0</v>
      </c>
      <c r="M79" s="595">
        <f t="shared" si="17"/>
        <v>0</v>
      </c>
      <c r="N79" s="595">
        <f t="shared" si="17"/>
        <v>0</v>
      </c>
      <c r="O79" s="595">
        <f t="shared" si="17"/>
        <v>0</v>
      </c>
      <c r="P79" s="595">
        <f t="shared" si="17"/>
        <v>0</v>
      </c>
      <c r="Q79" s="115">
        <f>+Q81</f>
        <v>2245500000</v>
      </c>
      <c r="R79" s="126"/>
      <c r="S79" s="115">
        <f>+S81</f>
        <v>616850000</v>
      </c>
      <c r="T79" s="559"/>
      <c r="U79" s="596"/>
      <c r="V79" s="596"/>
      <c r="W79" s="596"/>
    </row>
    <row r="80" spans="1:23" hidden="1" x14ac:dyDescent="0.35">
      <c r="A80" s="43"/>
      <c r="B80" s="795"/>
      <c r="C80" s="593" t="s">
        <v>2226</v>
      </c>
      <c r="D80" s="593"/>
      <c r="E80" s="438">
        <v>0</v>
      </c>
      <c r="F80" s="132"/>
      <c r="G80" s="132"/>
      <c r="H80" s="132"/>
      <c r="I80" s="132"/>
      <c r="J80" s="132"/>
      <c r="K80" s="132"/>
      <c r="L80" s="132"/>
      <c r="M80" s="132"/>
      <c r="N80" s="132"/>
      <c r="O80" s="132"/>
      <c r="P80" s="132"/>
      <c r="Q80" s="115"/>
      <c r="R80" s="126"/>
      <c r="S80" s="115"/>
      <c r="T80" s="39"/>
      <c r="U80" s="488"/>
      <c r="V80" s="488"/>
      <c r="W80" s="488"/>
    </row>
    <row r="81" spans="1:23" x14ac:dyDescent="0.35">
      <c r="A81" s="43"/>
      <c r="B81" s="795"/>
      <c r="C81" s="123" t="s">
        <v>1507</v>
      </c>
      <c r="D81" s="619"/>
      <c r="E81" s="116">
        <f>+SUM(E82:E84)</f>
        <v>2245500000</v>
      </c>
      <c r="F81" s="116">
        <f t="shared" ref="F81:P81" si="18">+SUM(F82:F84)</f>
        <v>0</v>
      </c>
      <c r="G81" s="116">
        <f t="shared" si="18"/>
        <v>0</v>
      </c>
      <c r="H81" s="116">
        <f t="shared" si="18"/>
        <v>0</v>
      </c>
      <c r="I81" s="116">
        <f t="shared" si="18"/>
        <v>2245500000</v>
      </c>
      <c r="J81" s="116">
        <f t="shared" si="18"/>
        <v>0</v>
      </c>
      <c r="K81" s="116">
        <f t="shared" si="18"/>
        <v>0</v>
      </c>
      <c r="L81" s="116">
        <f t="shared" si="18"/>
        <v>0</v>
      </c>
      <c r="M81" s="116">
        <f t="shared" si="18"/>
        <v>0</v>
      </c>
      <c r="N81" s="116">
        <f t="shared" si="18"/>
        <v>0</v>
      </c>
      <c r="O81" s="116">
        <f t="shared" si="18"/>
        <v>0</v>
      </c>
      <c r="P81" s="116">
        <f t="shared" si="18"/>
        <v>0</v>
      </c>
      <c r="Q81" s="116">
        <f>+SUM(Q82:Q84)</f>
        <v>2245500000</v>
      </c>
      <c r="R81" s="127"/>
      <c r="S81" s="116">
        <f>+SUM(S82:S84)</f>
        <v>616850000</v>
      </c>
      <c r="T81" s="39"/>
      <c r="U81" s="488"/>
      <c r="V81" s="488"/>
      <c r="W81" s="488"/>
    </row>
    <row r="82" spans="1:23" x14ac:dyDescent="0.35">
      <c r="A82" s="343"/>
      <c r="B82" s="795"/>
      <c r="C82" s="363" t="s">
        <v>1508</v>
      </c>
      <c r="D82" s="363"/>
      <c r="E82" s="437">
        <f>SUM(F82:P82)</f>
        <v>390000000</v>
      </c>
      <c r="F82" s="364"/>
      <c r="G82" s="264"/>
      <c r="H82" s="335"/>
      <c r="I82" s="465">
        <v>390000000</v>
      </c>
      <c r="J82" s="335"/>
      <c r="K82" s="335"/>
      <c r="L82" s="335"/>
      <c r="M82" s="335"/>
      <c r="N82" s="264"/>
      <c r="O82" s="264"/>
      <c r="P82" s="264"/>
      <c r="Q82" s="465">
        <v>390000000</v>
      </c>
      <c r="R82" s="284" t="s">
        <v>2434</v>
      </c>
      <c r="S82" s="248">
        <v>0</v>
      </c>
      <c r="U82" s="488"/>
      <c r="V82" s="488"/>
      <c r="W82" s="488"/>
    </row>
    <row r="83" spans="1:23" x14ac:dyDescent="0.35">
      <c r="A83" s="343"/>
      <c r="B83" s="795"/>
      <c r="C83" s="363" t="s">
        <v>1509</v>
      </c>
      <c r="D83" s="363"/>
      <c r="E83" s="437">
        <f>SUM(F83:P83)</f>
        <v>640500000</v>
      </c>
      <c r="F83" s="364"/>
      <c r="G83" s="264"/>
      <c r="H83" s="335"/>
      <c r="I83" s="465">
        <v>640500000</v>
      </c>
      <c r="J83" s="335"/>
      <c r="K83" s="335"/>
      <c r="L83" s="335"/>
      <c r="M83" s="335"/>
      <c r="N83" s="264"/>
      <c r="O83" s="264"/>
      <c r="P83" s="264"/>
      <c r="Q83" s="465">
        <v>640500000</v>
      </c>
      <c r="R83" s="284" t="s">
        <v>2434</v>
      </c>
      <c r="S83" s="248">
        <v>348200000</v>
      </c>
      <c r="U83" s="488"/>
      <c r="V83" s="488"/>
      <c r="W83" s="488"/>
    </row>
    <row r="84" spans="1:23" x14ac:dyDescent="0.35">
      <c r="A84" s="343"/>
      <c r="B84" s="795"/>
      <c r="C84" s="363" t="s">
        <v>1510</v>
      </c>
      <c r="D84" s="363"/>
      <c r="E84" s="437">
        <f>SUM(F84:P84)</f>
        <v>1215000000</v>
      </c>
      <c r="F84" s="364"/>
      <c r="G84" s="264"/>
      <c r="H84" s="264"/>
      <c r="I84" s="465">
        <v>1215000000</v>
      </c>
      <c r="J84" s="264"/>
      <c r="K84" s="264"/>
      <c r="L84" s="264"/>
      <c r="M84" s="264"/>
      <c r="N84" s="264"/>
      <c r="O84" s="264"/>
      <c r="P84" s="264"/>
      <c r="Q84" s="465">
        <v>1215000000</v>
      </c>
      <c r="R84" s="284" t="s">
        <v>2434</v>
      </c>
      <c r="S84" s="248">
        <v>268650000</v>
      </c>
      <c r="U84" s="488"/>
      <c r="V84" s="488"/>
      <c r="W84" s="488"/>
    </row>
    <row r="85" spans="1:23" ht="23.25" customHeight="1" x14ac:dyDescent="0.35">
      <c r="A85" s="43"/>
      <c r="B85" s="494" t="s">
        <v>1511</v>
      </c>
      <c r="C85" s="132" t="s">
        <v>1512</v>
      </c>
      <c r="D85" s="132"/>
      <c r="E85" s="132">
        <f>+E86</f>
        <v>0</v>
      </c>
      <c r="F85" s="132">
        <f t="shared" ref="F85:P85" si="19">+F86</f>
        <v>0</v>
      </c>
      <c r="G85" s="132">
        <f t="shared" si="19"/>
        <v>0</v>
      </c>
      <c r="H85" s="132">
        <f t="shared" si="19"/>
        <v>0</v>
      </c>
      <c r="I85" s="132">
        <f t="shared" si="19"/>
        <v>0</v>
      </c>
      <c r="J85" s="132">
        <f t="shared" si="19"/>
        <v>0</v>
      </c>
      <c r="K85" s="132">
        <f t="shared" si="19"/>
        <v>0</v>
      </c>
      <c r="L85" s="132">
        <f t="shared" si="19"/>
        <v>0</v>
      </c>
      <c r="M85" s="132">
        <f t="shared" si="19"/>
        <v>0</v>
      </c>
      <c r="N85" s="132">
        <f t="shared" si="19"/>
        <v>0</v>
      </c>
      <c r="O85" s="132">
        <f t="shared" si="19"/>
        <v>0</v>
      </c>
      <c r="P85" s="132">
        <f t="shared" si="19"/>
        <v>0</v>
      </c>
      <c r="Q85" s="115">
        <f>+Q86</f>
        <v>0</v>
      </c>
      <c r="R85" s="126"/>
      <c r="S85" s="115">
        <f>+S86</f>
        <v>0</v>
      </c>
      <c r="T85" s="39"/>
    </row>
    <row r="86" spans="1:23" hidden="1" x14ac:dyDescent="0.35">
      <c r="A86" s="43"/>
      <c r="B86" s="494"/>
      <c r="C86" s="123" t="s">
        <v>1513</v>
      </c>
      <c r="D86" s="619"/>
      <c r="E86" s="116">
        <f>+SUM(E87:E91)</f>
        <v>0</v>
      </c>
      <c r="F86" s="116">
        <f t="shared" ref="F86:P86" si="20">+SUM(F87:F91)</f>
        <v>0</v>
      </c>
      <c r="G86" s="116">
        <f t="shared" si="20"/>
        <v>0</v>
      </c>
      <c r="H86" s="116">
        <f t="shared" si="20"/>
        <v>0</v>
      </c>
      <c r="I86" s="116">
        <f t="shared" si="20"/>
        <v>0</v>
      </c>
      <c r="J86" s="116">
        <f t="shared" si="20"/>
        <v>0</v>
      </c>
      <c r="K86" s="116">
        <f t="shared" si="20"/>
        <v>0</v>
      </c>
      <c r="L86" s="116">
        <f t="shared" si="20"/>
        <v>0</v>
      </c>
      <c r="M86" s="116">
        <f t="shared" si="20"/>
        <v>0</v>
      </c>
      <c r="N86" s="116">
        <f t="shared" si="20"/>
        <v>0</v>
      </c>
      <c r="O86" s="116">
        <f t="shared" si="20"/>
        <v>0</v>
      </c>
      <c r="P86" s="116">
        <f t="shared" si="20"/>
        <v>0</v>
      </c>
      <c r="Q86" s="116">
        <f>+SUM(Q87:Q91)</f>
        <v>0</v>
      </c>
      <c r="R86" s="127"/>
      <c r="S86" s="116">
        <f>+SUM(S87:S91)</f>
        <v>0</v>
      </c>
      <c r="T86" s="39"/>
    </row>
    <row r="87" spans="1:23" hidden="1" x14ac:dyDescent="0.35">
      <c r="A87" s="43"/>
      <c r="B87" s="494"/>
      <c r="C87" s="122" t="s">
        <v>1470</v>
      </c>
      <c r="D87" s="620"/>
      <c r="E87" s="117">
        <f>+SUM(F87:P87)</f>
        <v>0</v>
      </c>
      <c r="F87" s="114"/>
      <c r="G87" s="72"/>
      <c r="H87" s="111"/>
      <c r="I87" s="111"/>
      <c r="J87" s="111"/>
      <c r="K87" s="111"/>
      <c r="L87" s="111"/>
      <c r="M87" s="111"/>
      <c r="N87" s="72"/>
      <c r="O87" s="72"/>
      <c r="P87" s="72"/>
      <c r="Q87" s="117"/>
      <c r="R87" s="128"/>
      <c r="S87" s="117"/>
      <c r="T87" s="39"/>
    </row>
    <row r="88" spans="1:23" hidden="1" x14ac:dyDescent="0.35">
      <c r="A88" s="43"/>
      <c r="B88" s="494"/>
      <c r="C88" s="122" t="s">
        <v>1471</v>
      </c>
      <c r="D88" s="620"/>
      <c r="E88" s="117">
        <f>+SUM(F88:P88)</f>
        <v>0</v>
      </c>
      <c r="F88" s="114"/>
      <c r="G88" s="72"/>
      <c r="H88" s="111"/>
      <c r="I88" s="111"/>
      <c r="J88" s="111"/>
      <c r="K88" s="111"/>
      <c r="L88" s="111"/>
      <c r="M88" s="111"/>
      <c r="N88" s="72"/>
      <c r="O88" s="72"/>
      <c r="P88" s="72"/>
      <c r="Q88" s="117"/>
      <c r="R88" s="128"/>
      <c r="S88" s="117"/>
      <c r="T88" s="39"/>
    </row>
    <row r="89" spans="1:23" ht="23.25" hidden="1" customHeight="1" x14ac:dyDescent="0.35">
      <c r="A89" s="43"/>
      <c r="B89" s="494"/>
      <c r="C89" s="122" t="s">
        <v>1472</v>
      </c>
      <c r="D89" s="620"/>
      <c r="E89" s="117">
        <f>+SUM(F89:P89)</f>
        <v>0</v>
      </c>
      <c r="F89" s="114"/>
      <c r="G89" s="72"/>
      <c r="H89" s="72"/>
      <c r="I89" s="72"/>
      <c r="J89" s="72"/>
      <c r="K89" s="72"/>
      <c r="L89" s="72"/>
      <c r="M89" s="72"/>
      <c r="N89" s="72"/>
      <c r="O89" s="72"/>
      <c r="P89" s="72"/>
      <c r="Q89" s="117"/>
      <c r="R89" s="128"/>
      <c r="S89" s="117"/>
      <c r="T89" s="39"/>
    </row>
    <row r="90" spans="1:23" hidden="1" x14ac:dyDescent="0.35">
      <c r="A90" s="43"/>
      <c r="B90" s="494"/>
      <c r="C90" s="122" t="s">
        <v>1473</v>
      </c>
      <c r="D90" s="620"/>
      <c r="E90" s="117">
        <f>+SUM(F90:P90)</f>
        <v>0</v>
      </c>
      <c r="F90" s="114"/>
      <c r="G90" s="72"/>
      <c r="H90" s="72"/>
      <c r="I90" s="72"/>
      <c r="J90" s="72"/>
      <c r="K90" s="72"/>
      <c r="L90" s="72"/>
      <c r="M90" s="72"/>
      <c r="N90" s="72"/>
      <c r="O90" s="72"/>
      <c r="P90" s="72"/>
      <c r="Q90" s="117"/>
      <c r="R90" s="128"/>
      <c r="S90" s="117"/>
      <c r="T90" s="39"/>
    </row>
    <row r="91" spans="1:23" x14ac:dyDescent="0.35">
      <c r="A91" s="43"/>
      <c r="B91" s="494"/>
      <c r="C91" s="122"/>
      <c r="D91" s="620"/>
      <c r="E91" s="117"/>
      <c r="F91" s="114"/>
      <c r="G91" s="72"/>
      <c r="H91" s="72"/>
      <c r="I91" s="72"/>
      <c r="J91" s="72"/>
      <c r="K91" s="72"/>
      <c r="L91" s="72"/>
      <c r="M91" s="72"/>
      <c r="N91" s="72"/>
      <c r="O91" s="72"/>
      <c r="P91" s="72"/>
      <c r="Q91" s="117"/>
      <c r="R91" s="128"/>
      <c r="S91" s="117"/>
      <c r="T91" s="39"/>
    </row>
    <row r="92" spans="1:23" ht="21" customHeight="1" x14ac:dyDescent="0.35">
      <c r="A92" s="43"/>
      <c r="B92" s="783" t="s">
        <v>1514</v>
      </c>
      <c r="C92" s="784"/>
      <c r="D92" s="616"/>
      <c r="E92" s="132">
        <f t="shared" ref="E92:P92" si="21">+E12+E51+E56+E71+E79+E85</f>
        <v>108543458365</v>
      </c>
      <c r="F92" s="132">
        <f t="shared" si="21"/>
        <v>17864920612</v>
      </c>
      <c r="G92" s="132">
        <f t="shared" si="21"/>
        <v>658492846</v>
      </c>
      <c r="H92" s="132">
        <f t="shared" si="21"/>
        <v>0</v>
      </c>
      <c r="I92" s="132">
        <f t="shared" si="21"/>
        <v>76404739967</v>
      </c>
      <c r="J92" s="132">
        <f t="shared" si="21"/>
        <v>4780000000</v>
      </c>
      <c r="K92" s="132">
        <f t="shared" si="21"/>
        <v>925200499</v>
      </c>
      <c r="L92" s="132">
        <f t="shared" si="21"/>
        <v>0</v>
      </c>
      <c r="M92" s="132">
        <f t="shared" si="21"/>
        <v>7910104441</v>
      </c>
      <c r="N92" s="132">
        <f t="shared" si="21"/>
        <v>0</v>
      </c>
      <c r="O92" s="132">
        <f t="shared" si="21"/>
        <v>0</v>
      </c>
      <c r="P92" s="132">
        <f t="shared" si="21"/>
        <v>0</v>
      </c>
      <c r="Q92" s="115">
        <f>+Q12+Q51+Q56+Q71+Q79+Q85</f>
        <v>77576755522</v>
      </c>
      <c r="R92" s="126"/>
      <c r="S92" s="115">
        <f>+S12+S51+S56+S71+S79+S85</f>
        <v>22639420443.880001</v>
      </c>
      <c r="T92" s="39"/>
    </row>
    <row r="93" spans="1:23" s="51" customFormat="1" ht="10.5" customHeight="1" x14ac:dyDescent="0.35">
      <c r="B93" s="175"/>
      <c r="E93" s="144"/>
      <c r="F93" s="145"/>
      <c r="G93" s="145"/>
      <c r="H93" s="145"/>
      <c r="I93" s="145"/>
      <c r="J93" s="367"/>
      <c r="K93" s="145"/>
      <c r="L93" s="145"/>
      <c r="M93" s="145"/>
      <c r="N93" s="145"/>
      <c r="O93" s="145"/>
      <c r="P93" s="145"/>
      <c r="Q93" s="130"/>
      <c r="R93" s="39"/>
      <c r="S93" s="130"/>
      <c r="T93" s="39"/>
      <c r="U93" s="40"/>
      <c r="V93" s="40"/>
    </row>
    <row r="94" spans="1:23" s="51" customFormat="1" ht="57.65" customHeight="1" x14ac:dyDescent="0.35">
      <c r="B94" s="775" t="s">
        <v>1520</v>
      </c>
      <c r="C94" s="776"/>
      <c r="D94" s="139"/>
      <c r="E94" s="159" t="s">
        <v>1516</v>
      </c>
      <c r="F94" s="159" t="s">
        <v>1415</v>
      </c>
      <c r="G94" s="112" t="s">
        <v>1460</v>
      </c>
      <c r="H94" s="108" t="s">
        <v>1461</v>
      </c>
      <c r="I94" s="112" t="s">
        <v>1519</v>
      </c>
      <c r="J94" s="40"/>
      <c r="L94" s="64"/>
      <c r="M94" s="40"/>
      <c r="N94" s="40"/>
      <c r="O94" s="40"/>
      <c r="P94" s="40"/>
      <c r="Q94" s="704">
        <f>+Q92+G95+I98</f>
        <v>88469951577</v>
      </c>
      <c r="R94" s="40"/>
      <c r="S94" s="40"/>
      <c r="T94" s="40"/>
      <c r="U94" s="40"/>
      <c r="W94" s="40"/>
    </row>
    <row r="95" spans="1:23" s="51" customFormat="1" ht="50.25" customHeight="1" x14ac:dyDescent="0.35">
      <c r="B95" s="800" t="s">
        <v>2587</v>
      </c>
      <c r="C95" s="800"/>
      <c r="D95" s="628"/>
      <c r="E95" s="264">
        <v>4081200000</v>
      </c>
      <c r="F95" s="147" t="s">
        <v>2275</v>
      </c>
      <c r="G95" s="642">
        <v>3893196055</v>
      </c>
      <c r="H95" s="703" t="s">
        <v>2845</v>
      </c>
      <c r="I95" s="642">
        <v>3893196055</v>
      </c>
      <c r="J95" s="40"/>
      <c r="K95" s="40"/>
      <c r="L95" s="40"/>
      <c r="M95" s="40"/>
      <c r="N95" s="40"/>
      <c r="O95" s="40"/>
      <c r="P95" s="40"/>
      <c r="Q95" s="40"/>
      <c r="R95" s="40"/>
      <c r="S95" s="40"/>
      <c r="T95" s="40"/>
      <c r="U95" s="488"/>
      <c r="V95" s="488"/>
      <c r="W95" s="488"/>
    </row>
    <row r="96" spans="1:23" s="51" customFormat="1" x14ac:dyDescent="0.35">
      <c r="B96" s="175"/>
      <c r="E96" s="144"/>
      <c r="F96" s="145"/>
      <c r="G96" s="145"/>
      <c r="H96" s="145"/>
      <c r="I96" s="367"/>
      <c r="J96" s="145"/>
      <c r="K96" s="145"/>
      <c r="L96" s="40"/>
      <c r="M96" s="40"/>
      <c r="N96" s="40"/>
      <c r="O96" s="40"/>
      <c r="P96" s="40"/>
      <c r="Q96" s="40"/>
      <c r="R96" s="40"/>
      <c r="S96" s="40"/>
      <c r="T96" s="40"/>
      <c r="U96" s="40"/>
    </row>
    <row r="97" spans="1:20" ht="63" customHeight="1" x14ac:dyDescent="0.35">
      <c r="A97" s="43"/>
      <c r="B97" s="775" t="s">
        <v>1515</v>
      </c>
      <c r="C97" s="776"/>
      <c r="D97" s="140"/>
      <c r="E97" s="140" t="s">
        <v>1516</v>
      </c>
      <c r="F97" s="139" t="s">
        <v>1415</v>
      </c>
      <c r="G97" s="796" t="s">
        <v>1517</v>
      </c>
      <c r="H97" s="776"/>
      <c r="I97" s="112" t="s">
        <v>1460</v>
      </c>
      <c r="J97" s="108" t="s">
        <v>1461</v>
      </c>
      <c r="K97" s="112" t="s">
        <v>1519</v>
      </c>
      <c r="L97" s="40"/>
      <c r="M97" s="40"/>
      <c r="N97" s="40"/>
      <c r="O97" s="40"/>
      <c r="P97" s="40"/>
      <c r="Q97" s="40"/>
      <c r="R97" s="40"/>
      <c r="S97" s="40"/>
    </row>
    <row r="98" spans="1:20" ht="172.5" x14ac:dyDescent="0.35">
      <c r="A98" s="43"/>
      <c r="B98" s="83" t="s">
        <v>1515</v>
      </c>
      <c r="C98" s="235" t="s">
        <v>2312</v>
      </c>
      <c r="D98" s="623"/>
      <c r="E98" s="248">
        <v>7000000000</v>
      </c>
      <c r="F98" s="150" t="s">
        <v>2276</v>
      </c>
      <c r="G98" s="482" t="s">
        <v>2319</v>
      </c>
      <c r="H98" s="483" t="s">
        <v>2320</v>
      </c>
      <c r="I98" s="341">
        <v>7000000000</v>
      </c>
      <c r="J98" s="342" t="s">
        <v>2440</v>
      </c>
      <c r="K98" s="341">
        <v>7000000000</v>
      </c>
      <c r="L98" s="40"/>
      <c r="M98" s="40"/>
      <c r="N98" s="40"/>
      <c r="O98" s="40"/>
      <c r="P98" s="40"/>
      <c r="Q98" s="64"/>
      <c r="R98" s="40"/>
      <c r="S98" s="40"/>
    </row>
    <row r="99" spans="1:20" s="51" customFormat="1" ht="24" customHeight="1" x14ac:dyDescent="0.35">
      <c r="B99" s="175"/>
      <c r="E99" s="705">
        <f>+E98+E95+E92</f>
        <v>119624658365</v>
      </c>
      <c r="F99" s="145"/>
      <c r="G99" s="145"/>
      <c r="H99" s="145"/>
      <c r="I99" s="145"/>
      <c r="J99" s="145"/>
      <c r="K99" s="145"/>
      <c r="L99" s="145"/>
      <c r="M99" s="145"/>
      <c r="N99" s="145"/>
      <c r="O99" s="145"/>
      <c r="P99" s="145"/>
      <c r="Q99" s="130"/>
      <c r="R99" s="39"/>
      <c r="S99" s="130"/>
      <c r="T99" s="39"/>
    </row>
    <row r="100" spans="1:20" ht="103.5" customHeight="1" x14ac:dyDescent="0.35">
      <c r="A100" s="39"/>
      <c r="B100" s="478"/>
      <c r="C100" s="53"/>
      <c r="D100" s="51"/>
      <c r="E100" s="130"/>
      <c r="F100" s="145"/>
      <c r="G100" s="130"/>
      <c r="H100" s="130"/>
      <c r="I100" s="130"/>
      <c r="J100" s="130"/>
      <c r="K100" s="130"/>
      <c r="L100" s="130"/>
      <c r="M100" s="130"/>
      <c r="N100" s="130"/>
      <c r="O100" s="130"/>
      <c r="P100" s="130"/>
      <c r="T100" s="39"/>
    </row>
    <row r="101" spans="1:20" s="55" customFormat="1" x14ac:dyDescent="0.35">
      <c r="A101" s="54"/>
      <c r="B101" s="271" t="s">
        <v>1396</v>
      </c>
      <c r="C101" s="89" t="s">
        <v>1397</v>
      </c>
      <c r="D101" s="650"/>
      <c r="E101" s="130"/>
      <c r="F101" s="151"/>
      <c r="G101" s="152"/>
      <c r="H101" s="152"/>
      <c r="I101" s="152"/>
      <c r="J101" s="152"/>
      <c r="K101" s="152"/>
      <c r="L101" s="152"/>
      <c r="M101" s="152"/>
      <c r="N101" s="152"/>
      <c r="O101" s="152"/>
      <c r="P101" s="152"/>
      <c r="Q101" s="130"/>
      <c r="R101" s="39"/>
      <c r="S101" s="130"/>
      <c r="T101" s="39"/>
    </row>
    <row r="102" spans="1:20" ht="33.75" customHeight="1" x14ac:dyDescent="0.35">
      <c r="A102" s="39"/>
      <c r="B102" s="164" t="str">
        <f>+'Línea Base Indicadores'!B118</f>
        <v xml:space="preserve">ANDRES HERNAN SANCEHZ GUZMAN </v>
      </c>
      <c r="C102" s="44" t="str">
        <f>+'Línea Base Indicadores'!C118:D118</f>
        <v>MOISES CEPEDA RESTREPO</v>
      </c>
      <c r="D102" s="60"/>
      <c r="E102" s="152"/>
      <c r="F102" s="500"/>
      <c r="G102" s="152"/>
      <c r="H102" s="152"/>
      <c r="I102" s="130"/>
      <c r="J102" s="130"/>
      <c r="K102" s="130"/>
      <c r="L102" s="130"/>
      <c r="M102" s="130"/>
      <c r="N102" s="130"/>
      <c r="O102" s="130"/>
      <c r="P102" s="130"/>
      <c r="T102" s="39"/>
    </row>
    <row r="103" spans="1:20" x14ac:dyDescent="0.35">
      <c r="A103" s="39"/>
      <c r="B103" s="54"/>
      <c r="C103" s="39"/>
      <c r="D103" s="39"/>
      <c r="E103" s="131"/>
      <c r="F103" s="130"/>
      <c r="G103" s="130"/>
      <c r="H103" s="130"/>
      <c r="I103" s="130"/>
      <c r="J103" s="130"/>
      <c r="K103" s="130"/>
      <c r="L103" s="130"/>
      <c r="M103" s="130"/>
      <c r="N103" s="130"/>
      <c r="O103" s="130"/>
      <c r="P103" s="130"/>
      <c r="T103" s="39"/>
    </row>
  </sheetData>
  <mergeCells count="22">
    <mergeCell ref="S53:S55"/>
    <mergeCell ref="B95:C95"/>
    <mergeCell ref="L9:N9"/>
    <mergeCell ref="B2:E2"/>
    <mergeCell ref="B3:E3"/>
    <mergeCell ref="B6:S6"/>
    <mergeCell ref="F2:S3"/>
    <mergeCell ref="B94:C94"/>
    <mergeCell ref="Q59:Q60"/>
    <mergeCell ref="R59:R60"/>
    <mergeCell ref="Q53:Q55"/>
    <mergeCell ref="R53:R55"/>
    <mergeCell ref="B56:B66"/>
    <mergeCell ref="B97:C97"/>
    <mergeCell ref="F9:H9"/>
    <mergeCell ref="I9:K9"/>
    <mergeCell ref="B12:B50"/>
    <mergeCell ref="B51:B55"/>
    <mergeCell ref="B71:B78"/>
    <mergeCell ref="B79:B84"/>
    <mergeCell ref="B92:C92"/>
    <mergeCell ref="G97:H97"/>
  </mergeCells>
  <dataValidations count="10">
    <dataValidation allowBlank="1" showInputMessage="1" showErrorMessage="1" prompt="establecer la fuente (s) de recursos financieros con las que se financiarán el pago de servicio a la deuda" sqref="F95"/>
    <dataValidation allowBlank="1" showInputMessage="1" showErrorMessage="1" prompt="establecer la fuente (s) de recursos financieros con las que se financiarán los Costos Gestor" sqref="F98"/>
    <dataValidation allowBlank="1" showInputMessage="1" showErrorMessage="1" prompt="En esta celda se deberá establecer el valor total de los recursos asignados para costos Gestor Capítulo 2025, no seberán crear celdas adicionales." sqref="E98"/>
    <dataValidation allowBlank="1" showInputMessage="1" showErrorMessage="1" prompt="Se relacionarán la totalidad de soportes asociados al cumplimiento de los costos gestor capítulo 2024." sqref="H98"/>
    <dataValidation allowBlank="1" showInputMessage="1" showErrorMessage="1" prompt="Se relacionarán la totalidad de soportes asociados a la aprobación de los costos gestor capítulo 2025." sqref="G98"/>
    <dataValidation allowBlank="1" showInputMessage="1" showErrorMessage="1" prompt="En la presente columna se deberán relacionar el valor acumulado de desembolsos realizados unicamente a las inversiones contempladas en el cierre financiero 2025, dicho valor deberá ser actualizado bimestralmente." sqref="S9 I94 K97"/>
    <dataValidation allowBlank="1" showInputMessage="1" showErrorMessage="1" prompt="en esta columna se deberá relacionar los documentos de compromiso que soportan la ejecución financiera relacionada en la columna (Valor Ejecutado Financiero), los datos deberán ser actualizados bimestralmente." sqref="R9 H94 J97 V9"/>
    <dataValidation allowBlank="1" showInputMessage="1" showErrorMessage="1" prompt="En esta columna se relacionarán los valores acumulados ejecutados durante la vigencia del Capítulo de acuerdo con la expedición de documentos de compromiso, dicho valor deberá ser actualizado bimestralmente." sqref="Q9 G94 I97 U9"/>
    <dataValidation type="date" allowBlank="1" showInputMessage="1" showErrorMessage="1" sqref="H99:P99">
      <formula1>36526</formula1>
      <formula2>117610</formula2>
    </dataValidation>
    <dataValidation allowBlank="1" showInputMessage="1" showErrorMessage="1" prompt="En la presente columna se deberán relacionar el valor acumulado de desembolsos realizados unicamente a las inversiones contempladas en el cierre financiero 2024, dicho valor deberá ser actualizado bimestralmente." sqref="W9"/>
  </dataValidations>
  <pageMargins left="0.24" right="0.26" top="0.28999999999999998" bottom="0.11" header="0.14000000000000001" footer="0"/>
  <pageSetup paperSize="5" scale="43" fitToHeight="0" orientation="landscape" r:id="rId1"/>
  <rowBreaks count="1" manualBreakCount="1">
    <brk id="96" max="19" man="1"/>
  </rowBreaks>
  <ignoredErrors>
    <ignoredError sqref="E36:R36 E38:R38 E45:P45 E41:S41 E39:Q39 E40:Q40 S40 E35:R35 E44:S44 E42:R42 E43:R43"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Escoja de la lista la fuente de orden nacional">
          <x14:formula1>
            <xm:f>'C:\Users\Usuario\Downloads\[28 May, F., Inf. PEI Mar-Abr. 2025, PDA Valle, Incluye pagos de PEI 2024, 28 May. 2025 (2).xlsx]LISTA'!#REF!</xm:f>
          </x14:formula1>
          <xm:sqref>M10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5"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8"/>
  <sheetViews>
    <sheetView topLeftCell="A8" zoomScale="60" zoomScaleNormal="60" zoomScaleSheetLayoutView="100" workbookViewId="0">
      <selection activeCell="C10" sqref="C10:E16"/>
    </sheetView>
  </sheetViews>
  <sheetFormatPr baseColWidth="10" defaultColWidth="10.75" defaultRowHeight="15.5" x14ac:dyDescent="0.35"/>
  <cols>
    <col min="1" max="1" width="2.58203125" style="19" customWidth="1"/>
    <col min="2" max="2" width="12.58203125" style="1" customWidth="1"/>
    <col min="3" max="3" width="37.58203125" style="2" customWidth="1"/>
    <col min="4" max="4" width="51.75" style="2" customWidth="1"/>
    <col min="5" max="5" width="54.08203125" style="2" customWidth="1"/>
    <col min="6" max="6" width="61.5" style="1" customWidth="1"/>
    <col min="7" max="7" width="3.5" style="1" customWidth="1"/>
    <col min="8" max="16384" width="10.75" style="1"/>
  </cols>
  <sheetData>
    <row r="1" spans="1:14" s="40" customFormat="1" ht="68.150000000000006" customHeight="1" x14ac:dyDescent="0.35">
      <c r="A1" s="39"/>
      <c r="B1" s="749" t="s">
        <v>1333</v>
      </c>
      <c r="C1" s="749"/>
      <c r="D1" s="749"/>
      <c r="E1" s="810" t="s">
        <v>1525</v>
      </c>
      <c r="F1" s="810"/>
      <c r="G1" s="19"/>
      <c r="H1" s="19"/>
      <c r="I1" s="19"/>
      <c r="J1" s="19"/>
      <c r="K1" s="19"/>
      <c r="L1" s="19"/>
      <c r="M1" s="43"/>
      <c r="N1" s="39"/>
    </row>
    <row r="2" spans="1:14" s="40" customFormat="1" ht="67.5" customHeight="1" x14ac:dyDescent="0.35">
      <c r="A2" s="39"/>
      <c r="B2" s="750" t="s">
        <v>2068</v>
      </c>
      <c r="C2" s="750"/>
      <c r="D2" s="750"/>
      <c r="E2" s="810"/>
      <c r="F2" s="810"/>
      <c r="G2" s="19"/>
      <c r="H2" s="19"/>
      <c r="I2" s="19"/>
      <c r="J2" s="19"/>
      <c r="K2" s="19"/>
      <c r="L2" s="19"/>
      <c r="M2" s="43"/>
      <c r="N2" s="39"/>
    </row>
    <row r="3" spans="1:14" x14ac:dyDescent="0.35">
      <c r="B3" s="814"/>
      <c r="C3" s="815"/>
      <c r="D3" s="815"/>
      <c r="E3" s="815"/>
      <c r="F3" s="816"/>
      <c r="G3" s="19"/>
      <c r="H3" s="19"/>
      <c r="I3" s="19"/>
    </row>
    <row r="4" spans="1:14" ht="18" x14ac:dyDescent="0.35">
      <c r="B4" s="817" t="s">
        <v>1526</v>
      </c>
      <c r="C4" s="818"/>
      <c r="D4" s="818"/>
      <c r="E4" s="818"/>
      <c r="F4" s="819"/>
      <c r="G4" s="19"/>
      <c r="H4" s="19"/>
      <c r="I4" s="19"/>
    </row>
    <row r="5" spans="1:14" x14ac:dyDescent="0.35">
      <c r="B5" s="139" t="s">
        <v>1527</v>
      </c>
      <c r="C5" s="139" t="s">
        <v>1320</v>
      </c>
      <c r="D5" s="139" t="s">
        <v>1528</v>
      </c>
      <c r="E5" s="139" t="s">
        <v>1529</v>
      </c>
      <c r="F5" s="139" t="s">
        <v>1530</v>
      </c>
      <c r="G5" s="19"/>
      <c r="H5" s="19"/>
      <c r="I5" s="19"/>
    </row>
    <row r="6" spans="1:14" ht="62" x14ac:dyDescent="0.35">
      <c r="B6" s="31" t="s">
        <v>1531</v>
      </c>
      <c r="C6" s="188" t="s">
        <v>66</v>
      </c>
      <c r="D6" s="191" t="s">
        <v>1532</v>
      </c>
      <c r="E6" s="188" t="s">
        <v>1533</v>
      </c>
      <c r="F6" s="191" t="s">
        <v>1534</v>
      </c>
      <c r="G6" s="19"/>
      <c r="H6" s="19"/>
      <c r="I6" s="19"/>
    </row>
    <row r="7" spans="1:14" ht="62" x14ac:dyDescent="0.35">
      <c r="B7" s="31" t="s">
        <v>1535</v>
      </c>
      <c r="C7" s="188" t="s">
        <v>91</v>
      </c>
      <c r="D7" s="191" t="s">
        <v>1536</v>
      </c>
      <c r="E7" s="35">
        <v>1</v>
      </c>
      <c r="F7" s="191" t="s">
        <v>1537</v>
      </c>
      <c r="G7" s="19"/>
      <c r="H7" s="19"/>
      <c r="I7" s="19"/>
    </row>
    <row r="8" spans="1:14" ht="46.5" x14ac:dyDescent="0.35">
      <c r="B8" s="31" t="s">
        <v>1538</v>
      </c>
      <c r="C8" s="188" t="s">
        <v>120</v>
      </c>
      <c r="D8" s="191" t="s">
        <v>1539</v>
      </c>
      <c r="E8" s="188" t="s">
        <v>1540</v>
      </c>
      <c r="F8" s="191" t="s">
        <v>1541</v>
      </c>
      <c r="G8" s="19"/>
      <c r="H8" s="19"/>
      <c r="I8" s="19"/>
    </row>
    <row r="9" spans="1:14" ht="62" x14ac:dyDescent="0.35">
      <c r="B9" s="31" t="s">
        <v>1542</v>
      </c>
      <c r="C9" s="188" t="s">
        <v>138</v>
      </c>
      <c r="D9" s="191" t="s">
        <v>1543</v>
      </c>
      <c r="E9" s="188" t="s">
        <v>1540</v>
      </c>
      <c r="F9" s="191" t="s">
        <v>1544</v>
      </c>
      <c r="G9" s="19"/>
      <c r="H9" s="19"/>
      <c r="I9" s="19"/>
    </row>
    <row r="10" spans="1:14" ht="62" x14ac:dyDescent="0.35">
      <c r="B10" s="31" t="s">
        <v>1545</v>
      </c>
      <c r="C10" s="188" t="s">
        <v>156</v>
      </c>
      <c r="D10" s="191" t="s">
        <v>1546</v>
      </c>
      <c r="E10" s="35">
        <v>1</v>
      </c>
      <c r="F10" s="191" t="s">
        <v>1547</v>
      </c>
      <c r="G10" s="19"/>
      <c r="H10" s="19"/>
      <c r="I10" s="19"/>
    </row>
    <row r="11" spans="1:14" ht="62" x14ac:dyDescent="0.35">
      <c r="B11" s="31" t="s">
        <v>1548</v>
      </c>
      <c r="C11" s="188" t="s">
        <v>172</v>
      </c>
      <c r="D11" s="191" t="s">
        <v>1549</v>
      </c>
      <c r="E11" s="35">
        <v>1</v>
      </c>
      <c r="F11" s="191" t="s">
        <v>1550</v>
      </c>
      <c r="G11" s="19"/>
      <c r="H11" s="19"/>
      <c r="I11" s="19"/>
    </row>
    <row r="12" spans="1:14" ht="77.5" x14ac:dyDescent="0.35">
      <c r="B12" s="31" t="s">
        <v>1348</v>
      </c>
      <c r="C12" s="188" t="s">
        <v>185</v>
      </c>
      <c r="D12" s="191" t="s">
        <v>1551</v>
      </c>
      <c r="E12" s="35">
        <v>1</v>
      </c>
      <c r="F12" s="191" t="s">
        <v>1552</v>
      </c>
      <c r="G12" s="19"/>
      <c r="H12" s="19"/>
      <c r="I12" s="19"/>
    </row>
    <row r="13" spans="1:14" ht="77.5" x14ac:dyDescent="0.35">
      <c r="B13" s="31" t="s">
        <v>1349</v>
      </c>
      <c r="C13" s="188" t="s">
        <v>193</v>
      </c>
      <c r="D13" s="191" t="s">
        <v>1553</v>
      </c>
      <c r="E13" s="35">
        <v>1</v>
      </c>
      <c r="F13" s="191" t="s">
        <v>1554</v>
      </c>
      <c r="G13" s="19"/>
      <c r="H13" s="19"/>
      <c r="I13" s="19"/>
    </row>
    <row r="14" spans="1:14" ht="77.5" x14ac:dyDescent="0.35">
      <c r="B14" s="31" t="s">
        <v>1351</v>
      </c>
      <c r="C14" s="188" t="s">
        <v>197</v>
      </c>
      <c r="D14" s="191" t="s">
        <v>1555</v>
      </c>
      <c r="E14" s="35">
        <v>1</v>
      </c>
      <c r="F14" s="191" t="s">
        <v>1556</v>
      </c>
      <c r="G14" s="19"/>
      <c r="H14" s="19"/>
      <c r="I14" s="19"/>
    </row>
    <row r="15" spans="1:14" ht="46.5" x14ac:dyDescent="0.35">
      <c r="B15" s="31" t="s">
        <v>1353</v>
      </c>
      <c r="C15" s="188" t="s">
        <v>199</v>
      </c>
      <c r="D15" s="191" t="s">
        <v>1557</v>
      </c>
      <c r="E15" s="35">
        <v>1</v>
      </c>
      <c r="F15" s="191" t="s">
        <v>1558</v>
      </c>
      <c r="G15" s="19"/>
      <c r="H15" s="19"/>
      <c r="I15" s="19"/>
    </row>
    <row r="16" spans="1:14" ht="46.5" x14ac:dyDescent="0.35">
      <c r="B16" s="31" t="s">
        <v>1356</v>
      </c>
      <c r="C16" s="188" t="s">
        <v>201</v>
      </c>
      <c r="D16" s="191" t="s">
        <v>1559</v>
      </c>
      <c r="E16" s="35">
        <v>1</v>
      </c>
      <c r="F16" s="191" t="s">
        <v>1560</v>
      </c>
      <c r="G16" s="19"/>
      <c r="H16" s="19"/>
      <c r="I16" s="19"/>
    </row>
    <row r="17" spans="1:9" ht="46.5" x14ac:dyDescent="0.35">
      <c r="B17" s="31" t="s">
        <v>1358</v>
      </c>
      <c r="C17" s="690" t="s">
        <v>202</v>
      </c>
      <c r="D17" s="691" t="s">
        <v>1561</v>
      </c>
      <c r="E17" s="690" t="s">
        <v>1562</v>
      </c>
      <c r="F17" s="191" t="s">
        <v>1563</v>
      </c>
      <c r="G17" s="19"/>
      <c r="H17" s="19"/>
      <c r="I17" s="19"/>
    </row>
    <row r="18" spans="1:9" ht="46.5" x14ac:dyDescent="0.35">
      <c r="B18" s="31" t="s">
        <v>1359</v>
      </c>
      <c r="C18" s="188" t="s">
        <v>203</v>
      </c>
      <c r="D18" s="191" t="s">
        <v>1564</v>
      </c>
      <c r="E18" s="35">
        <v>1</v>
      </c>
      <c r="F18" s="191" t="s">
        <v>1565</v>
      </c>
      <c r="G18" s="19"/>
      <c r="H18" s="19"/>
      <c r="I18" s="19"/>
    </row>
    <row r="19" spans="1:9" ht="46.5" x14ac:dyDescent="0.35">
      <c r="B19" s="31" t="s">
        <v>1566</v>
      </c>
      <c r="C19" s="188" t="s">
        <v>204</v>
      </c>
      <c r="D19" s="191" t="s">
        <v>1567</v>
      </c>
      <c r="E19" s="35">
        <v>1</v>
      </c>
      <c r="F19" s="191" t="s">
        <v>1568</v>
      </c>
      <c r="G19" s="19"/>
      <c r="H19" s="19"/>
      <c r="I19" s="19"/>
    </row>
    <row r="20" spans="1:9" ht="46.5" x14ac:dyDescent="0.35">
      <c r="B20" s="31" t="s">
        <v>1569</v>
      </c>
      <c r="C20" s="188" t="s">
        <v>31</v>
      </c>
      <c r="D20" s="191" t="s">
        <v>1570</v>
      </c>
      <c r="E20" s="188" t="s">
        <v>1571</v>
      </c>
      <c r="F20" s="191" t="s">
        <v>1572</v>
      </c>
      <c r="G20" s="19"/>
      <c r="H20" s="19"/>
      <c r="I20" s="19"/>
    </row>
    <row r="21" spans="1:9" x14ac:dyDescent="0.35">
      <c r="A21" s="1"/>
      <c r="C21" s="1"/>
      <c r="D21" s="1"/>
      <c r="E21" s="1"/>
    </row>
    <row r="22" spans="1:9" ht="18" x14ac:dyDescent="0.35">
      <c r="B22" s="817" t="s">
        <v>1573</v>
      </c>
      <c r="C22" s="818"/>
      <c r="D22" s="818"/>
      <c r="E22" s="818"/>
      <c r="F22" s="819"/>
    </row>
    <row r="23" spans="1:9" x14ac:dyDescent="0.35">
      <c r="B23" s="139" t="s">
        <v>1527</v>
      </c>
      <c r="C23" s="139" t="s">
        <v>1320</v>
      </c>
      <c r="D23" s="139" t="s">
        <v>1528</v>
      </c>
      <c r="E23" s="139"/>
      <c r="F23" s="139" t="s">
        <v>1530</v>
      </c>
    </row>
    <row r="24" spans="1:9" ht="62" x14ac:dyDescent="0.35">
      <c r="B24" s="20" t="s">
        <v>1574</v>
      </c>
      <c r="C24" s="30" t="s">
        <v>66</v>
      </c>
      <c r="D24" s="30" t="s">
        <v>1532</v>
      </c>
      <c r="E24" s="188" t="s">
        <v>1533</v>
      </c>
      <c r="F24" s="30" t="s">
        <v>1534</v>
      </c>
    </row>
    <row r="25" spans="1:9" ht="62" x14ac:dyDescent="0.35">
      <c r="B25" s="20" t="s">
        <v>1870</v>
      </c>
      <c r="C25" s="30" t="s">
        <v>92</v>
      </c>
      <c r="D25" s="30" t="s">
        <v>1576</v>
      </c>
      <c r="E25" s="35">
        <v>1</v>
      </c>
      <c r="F25" s="30" t="s">
        <v>1577</v>
      </c>
    </row>
    <row r="26" spans="1:9" ht="62" x14ac:dyDescent="0.35">
      <c r="B26" s="20" t="s">
        <v>1575</v>
      </c>
      <c r="C26" s="689" t="s">
        <v>121</v>
      </c>
      <c r="D26" s="689" t="s">
        <v>1579</v>
      </c>
      <c r="E26" s="690" t="s">
        <v>1580</v>
      </c>
      <c r="F26" s="30" t="s">
        <v>1581</v>
      </c>
    </row>
    <row r="27" spans="1:9" ht="77.5" x14ac:dyDescent="0.35">
      <c r="B27" s="20" t="s">
        <v>1578</v>
      </c>
      <c r="C27" s="34" t="s">
        <v>139</v>
      </c>
      <c r="D27" s="30" t="s">
        <v>1583</v>
      </c>
      <c r="E27" s="35">
        <v>1</v>
      </c>
      <c r="F27" s="30" t="s">
        <v>1584</v>
      </c>
    </row>
    <row r="28" spans="1:9" ht="62" x14ac:dyDescent="0.35">
      <c r="B28" s="225" t="s">
        <v>1582</v>
      </c>
      <c r="C28" s="34" t="s">
        <v>1871</v>
      </c>
      <c r="D28" s="30" t="s">
        <v>1872</v>
      </c>
      <c r="E28" s="30"/>
      <c r="F28" s="35"/>
    </row>
    <row r="29" spans="1:9" x14ac:dyDescent="0.35">
      <c r="B29" s="21"/>
      <c r="C29" s="30"/>
      <c r="D29" s="30"/>
      <c r="E29" s="30"/>
      <c r="F29" s="21"/>
    </row>
    <row r="30" spans="1:9" x14ac:dyDescent="0.35">
      <c r="B30" s="822" t="s">
        <v>1585</v>
      </c>
      <c r="C30" s="823"/>
      <c r="D30" s="823"/>
      <c r="E30" s="823"/>
      <c r="F30" s="824"/>
    </row>
    <row r="31" spans="1:9" x14ac:dyDescent="0.35">
      <c r="B31" s="189" t="s">
        <v>1586</v>
      </c>
      <c r="C31" s="30"/>
      <c r="D31" s="30"/>
      <c r="E31" s="30"/>
      <c r="F31" s="21"/>
    </row>
    <row r="32" spans="1:9" x14ac:dyDescent="0.35">
      <c r="B32" s="139" t="s">
        <v>1587</v>
      </c>
      <c r="C32" s="139" t="s">
        <v>1588</v>
      </c>
      <c r="D32" s="139" t="s">
        <v>1589</v>
      </c>
      <c r="E32" s="139"/>
      <c r="F32" s="139"/>
    </row>
    <row r="33" spans="2:6" ht="38.15" customHeight="1" x14ac:dyDescent="0.35">
      <c r="B33" s="20" t="s">
        <v>1590</v>
      </c>
      <c r="C33" s="30" t="s">
        <v>1591</v>
      </c>
      <c r="D33" s="32">
        <v>0.1111111111111111</v>
      </c>
      <c r="E33" s="32"/>
      <c r="F33" s="21"/>
    </row>
    <row r="34" spans="2:6" ht="38.15" customHeight="1" x14ac:dyDescent="0.35">
      <c r="B34" s="20" t="s">
        <v>1592</v>
      </c>
      <c r="C34" s="30" t="s">
        <v>1593</v>
      </c>
      <c r="D34" s="32">
        <f>+D33+0.111111111</f>
        <v>0.22222222211111109</v>
      </c>
      <c r="E34" s="32"/>
      <c r="F34" s="190"/>
    </row>
    <row r="35" spans="2:6" ht="38.15" customHeight="1" x14ac:dyDescent="0.35">
      <c r="B35" s="20" t="s">
        <v>1594</v>
      </c>
      <c r="C35" s="30" t="s">
        <v>1595</v>
      </c>
      <c r="D35" s="32">
        <f t="shared" ref="D35:D41" si="0">+D34+0.111111111</f>
        <v>0.33333333311111107</v>
      </c>
      <c r="E35" s="32"/>
      <c r="F35" s="190"/>
    </row>
    <row r="36" spans="2:6" ht="38.15" customHeight="1" x14ac:dyDescent="0.35">
      <c r="B36" s="20" t="s">
        <v>1596</v>
      </c>
      <c r="C36" s="30" t="s">
        <v>1597</v>
      </c>
      <c r="D36" s="32">
        <f t="shared" si="0"/>
        <v>0.44444444411111106</v>
      </c>
      <c r="E36" s="32"/>
      <c r="F36" s="190"/>
    </row>
    <row r="37" spans="2:6" ht="38.15" customHeight="1" x14ac:dyDescent="0.35">
      <c r="B37" s="20" t="s">
        <v>1598</v>
      </c>
      <c r="C37" s="30" t="s">
        <v>1599</v>
      </c>
      <c r="D37" s="32">
        <f t="shared" si="0"/>
        <v>0.5555555551111111</v>
      </c>
      <c r="E37" s="32"/>
      <c r="F37" s="190"/>
    </row>
    <row r="38" spans="2:6" ht="38.15" customHeight="1" x14ac:dyDescent="0.35">
      <c r="B38" s="20" t="s">
        <v>1600</v>
      </c>
      <c r="C38" s="30" t="s">
        <v>1601</v>
      </c>
      <c r="D38" s="32">
        <f t="shared" si="0"/>
        <v>0.66666666611111114</v>
      </c>
      <c r="E38" s="32"/>
      <c r="F38" s="190"/>
    </row>
    <row r="39" spans="2:6" ht="38.15" customHeight="1" x14ac:dyDescent="0.35">
      <c r="B39" s="20" t="s">
        <v>1602</v>
      </c>
      <c r="C39" s="30" t="s">
        <v>1603</v>
      </c>
      <c r="D39" s="32">
        <f t="shared" si="0"/>
        <v>0.77777777711111118</v>
      </c>
      <c r="E39" s="32"/>
      <c r="F39" s="190"/>
    </row>
    <row r="40" spans="2:6" ht="38.15" customHeight="1" x14ac:dyDescent="0.35">
      <c r="B40" s="20" t="s">
        <v>1604</v>
      </c>
      <c r="C40" s="30" t="s">
        <v>1605</v>
      </c>
      <c r="D40" s="32">
        <f t="shared" si="0"/>
        <v>0.88888888811111122</v>
      </c>
      <c r="E40" s="32"/>
      <c r="F40" s="190"/>
    </row>
    <row r="41" spans="2:6" ht="50.15" customHeight="1" x14ac:dyDescent="0.35">
      <c r="B41" s="20" t="s">
        <v>1606</v>
      </c>
      <c r="C41" s="30" t="s">
        <v>1607</v>
      </c>
      <c r="D41" s="32">
        <f t="shared" si="0"/>
        <v>0.99999999911111126</v>
      </c>
      <c r="E41" s="32"/>
      <c r="F41" s="190"/>
    </row>
    <row r="42" spans="2:6" x14ac:dyDescent="0.35">
      <c r="B42" s="21"/>
      <c r="C42" s="30"/>
      <c r="D42" s="30"/>
      <c r="E42" s="30"/>
      <c r="F42" s="21"/>
    </row>
    <row r="43" spans="2:6" x14ac:dyDescent="0.35">
      <c r="B43" s="822" t="s">
        <v>1608</v>
      </c>
      <c r="C43" s="823"/>
      <c r="D43" s="823"/>
      <c r="E43" s="823"/>
      <c r="F43" s="824"/>
    </row>
    <row r="44" spans="2:6" ht="15.75" customHeight="1" x14ac:dyDescent="0.35">
      <c r="B44" s="189" t="s">
        <v>1609</v>
      </c>
      <c r="C44" s="30"/>
      <c r="D44" s="30"/>
      <c r="E44" s="30"/>
      <c r="F44" s="21"/>
    </row>
    <row r="45" spans="2:6" ht="15.75" customHeight="1" x14ac:dyDescent="0.35">
      <c r="B45" s="139" t="s">
        <v>1463</v>
      </c>
      <c r="C45" s="139" t="s">
        <v>1610</v>
      </c>
      <c r="D45" s="139" t="s">
        <v>1611</v>
      </c>
      <c r="E45" s="796" t="s">
        <v>1612</v>
      </c>
      <c r="F45" s="776"/>
    </row>
    <row r="46" spans="2:6" ht="28.5" customHeight="1" x14ac:dyDescent="0.35">
      <c r="B46" s="811" t="s">
        <v>1366</v>
      </c>
      <c r="C46" s="33" t="s">
        <v>1613</v>
      </c>
      <c r="D46" s="37" t="s">
        <v>1614</v>
      </c>
      <c r="E46" s="820" t="s">
        <v>1615</v>
      </c>
      <c r="F46" s="821"/>
    </row>
    <row r="47" spans="2:6" ht="33" customHeight="1" x14ac:dyDescent="0.35">
      <c r="B47" s="811"/>
      <c r="C47" s="33" t="s">
        <v>1616</v>
      </c>
      <c r="D47" s="37" t="s">
        <v>1617</v>
      </c>
      <c r="E47" s="820" t="s">
        <v>1618</v>
      </c>
      <c r="F47" s="821"/>
    </row>
    <row r="48" spans="2:6" ht="47.25" customHeight="1" x14ac:dyDescent="0.35">
      <c r="B48" s="811"/>
      <c r="C48" s="33" t="s">
        <v>1619</v>
      </c>
      <c r="D48" s="37" t="s">
        <v>1620</v>
      </c>
      <c r="E48" s="820" t="s">
        <v>1621</v>
      </c>
      <c r="F48" s="821"/>
    </row>
    <row r="49" spans="2:6" ht="30.65" customHeight="1" x14ac:dyDescent="0.35">
      <c r="B49" s="811"/>
      <c r="C49" s="33" t="s">
        <v>1622</v>
      </c>
      <c r="D49" s="36" t="s">
        <v>1623</v>
      </c>
      <c r="E49" s="812" t="s">
        <v>1624</v>
      </c>
      <c r="F49" s="813"/>
    </row>
    <row r="50" spans="2:6" x14ac:dyDescent="0.35">
      <c r="B50" s="811"/>
      <c r="C50" s="33" t="s">
        <v>1625</v>
      </c>
      <c r="D50" s="36" t="s">
        <v>1626</v>
      </c>
      <c r="E50" s="812" t="s">
        <v>1627</v>
      </c>
      <c r="F50" s="813"/>
    </row>
    <row r="51" spans="2:6" ht="15.75" customHeight="1" x14ac:dyDescent="0.35">
      <c r="B51" s="811"/>
      <c r="C51" s="33" t="s">
        <v>1628</v>
      </c>
      <c r="D51" s="36" t="s">
        <v>1629</v>
      </c>
      <c r="E51" s="812" t="s">
        <v>1630</v>
      </c>
      <c r="F51" s="813"/>
    </row>
    <row r="52" spans="2:6" ht="15.75" customHeight="1" x14ac:dyDescent="0.35">
      <c r="B52" s="811"/>
      <c r="C52" s="38" t="s">
        <v>1631</v>
      </c>
      <c r="D52" s="36" t="s">
        <v>1632</v>
      </c>
      <c r="E52" s="812" t="s">
        <v>1633</v>
      </c>
      <c r="F52" s="813"/>
    </row>
    <row r="53" spans="2:6" ht="20.9" customHeight="1" x14ac:dyDescent="0.35">
      <c r="B53" s="811" t="s">
        <v>1492</v>
      </c>
      <c r="C53" s="33" t="s">
        <v>1634</v>
      </c>
      <c r="D53" s="37" t="s">
        <v>1635</v>
      </c>
      <c r="E53" s="820" t="s">
        <v>1636</v>
      </c>
      <c r="F53" s="821"/>
    </row>
    <row r="54" spans="2:6" ht="47.25" customHeight="1" x14ac:dyDescent="0.35">
      <c r="B54" s="811"/>
      <c r="C54" s="33" t="s">
        <v>1637</v>
      </c>
      <c r="D54" s="37" t="s">
        <v>1638</v>
      </c>
      <c r="E54" s="820" t="s">
        <v>1639</v>
      </c>
      <c r="F54" s="821"/>
    </row>
    <row r="55" spans="2:6" ht="35.9" customHeight="1" x14ac:dyDescent="0.35">
      <c r="B55" s="811"/>
      <c r="C55" s="33" t="s">
        <v>1640</v>
      </c>
      <c r="D55" s="37" t="s">
        <v>1641</v>
      </c>
      <c r="E55" s="820" t="s">
        <v>1642</v>
      </c>
      <c r="F55" s="821"/>
    </row>
    <row r="56" spans="2:6" ht="29.15" customHeight="1" x14ac:dyDescent="0.35">
      <c r="B56" s="811"/>
      <c r="C56" s="33" t="s">
        <v>1643</v>
      </c>
      <c r="D56" s="36" t="s">
        <v>1644</v>
      </c>
      <c r="E56" s="812" t="s">
        <v>1645</v>
      </c>
      <c r="F56" s="813"/>
    </row>
    <row r="57" spans="2:6" ht="20.149999999999999" customHeight="1" x14ac:dyDescent="0.35">
      <c r="B57" s="811"/>
      <c r="C57" s="33" t="s">
        <v>1646</v>
      </c>
      <c r="D57" s="36" t="s">
        <v>1647</v>
      </c>
      <c r="E57" s="812" t="s">
        <v>1648</v>
      </c>
      <c r="F57" s="813"/>
    </row>
    <row r="58" spans="2:6" ht="15.75" customHeight="1" x14ac:dyDescent="0.35">
      <c r="B58" s="811"/>
      <c r="C58" s="38" t="s">
        <v>1649</v>
      </c>
      <c r="D58" s="36" t="s">
        <v>1632</v>
      </c>
      <c r="E58" s="812" t="s">
        <v>1633</v>
      </c>
      <c r="F58" s="813"/>
    </row>
    <row r="59" spans="2:6" ht="34.4" customHeight="1" x14ac:dyDescent="0.35">
      <c r="B59" s="811" t="s">
        <v>1650</v>
      </c>
      <c r="C59" s="33" t="s">
        <v>1651</v>
      </c>
      <c r="D59" s="37" t="s">
        <v>1652</v>
      </c>
      <c r="E59" s="820" t="s">
        <v>1653</v>
      </c>
      <c r="F59" s="821"/>
    </row>
    <row r="60" spans="2:6" ht="15.75" customHeight="1" x14ac:dyDescent="0.35">
      <c r="B60" s="811"/>
      <c r="C60" s="33" t="s">
        <v>1654</v>
      </c>
      <c r="D60" s="37" t="s">
        <v>1655</v>
      </c>
      <c r="E60" s="820" t="s">
        <v>1656</v>
      </c>
      <c r="F60" s="821"/>
    </row>
    <row r="61" spans="2:6" ht="31" x14ac:dyDescent="0.35">
      <c r="B61" s="811"/>
      <c r="C61" s="33" t="s">
        <v>1657</v>
      </c>
      <c r="D61" s="37" t="s">
        <v>1658</v>
      </c>
      <c r="E61" s="820" t="s">
        <v>1659</v>
      </c>
      <c r="F61" s="821"/>
    </row>
    <row r="62" spans="2:6" ht="22.4" customHeight="1" x14ac:dyDescent="0.35">
      <c r="B62" s="811"/>
      <c r="C62" s="33" t="s">
        <v>1660</v>
      </c>
      <c r="D62" s="36" t="s">
        <v>1661</v>
      </c>
      <c r="E62" s="812" t="s">
        <v>1662</v>
      </c>
      <c r="F62" s="813"/>
    </row>
    <row r="63" spans="2:6" ht="36.75" customHeight="1" x14ac:dyDescent="0.35">
      <c r="B63" s="811"/>
      <c r="C63" s="38" t="s">
        <v>1663</v>
      </c>
      <c r="D63" s="36" t="s">
        <v>1632</v>
      </c>
      <c r="E63" s="812" t="s">
        <v>1633</v>
      </c>
      <c r="F63" s="813"/>
    </row>
    <row r="64" spans="2:6" x14ac:dyDescent="0.35">
      <c r="B64" s="811" t="s">
        <v>1367</v>
      </c>
      <c r="C64" s="33" t="s">
        <v>1664</v>
      </c>
      <c r="D64" s="37" t="s">
        <v>1665</v>
      </c>
      <c r="E64" s="820" t="s">
        <v>1666</v>
      </c>
      <c r="F64" s="821"/>
    </row>
    <row r="65" spans="2:6" ht="35.15" customHeight="1" x14ac:dyDescent="0.35">
      <c r="B65" s="811"/>
      <c r="C65" s="33" t="s">
        <v>1667</v>
      </c>
      <c r="D65" s="37" t="s">
        <v>1668</v>
      </c>
      <c r="E65" s="820" t="s">
        <v>1669</v>
      </c>
      <c r="F65" s="821"/>
    </row>
    <row r="66" spans="2:6" ht="35.9" customHeight="1" x14ac:dyDescent="0.35">
      <c r="B66" s="811"/>
      <c r="C66" s="33" t="s">
        <v>1670</v>
      </c>
      <c r="D66" s="37" t="s">
        <v>1671</v>
      </c>
      <c r="E66" s="820" t="s">
        <v>1672</v>
      </c>
      <c r="F66" s="821"/>
    </row>
    <row r="67" spans="2:6" x14ac:dyDescent="0.35">
      <c r="B67" s="811"/>
      <c r="C67" s="33" t="s">
        <v>1673</v>
      </c>
      <c r="D67" s="36" t="s">
        <v>1674</v>
      </c>
      <c r="E67" s="812" t="s">
        <v>1675</v>
      </c>
      <c r="F67" s="813"/>
    </row>
    <row r="68" spans="2:6" ht="30.75" customHeight="1" x14ac:dyDescent="0.35">
      <c r="B68" s="811"/>
      <c r="C68" s="38" t="s">
        <v>1676</v>
      </c>
      <c r="D68" s="36" t="s">
        <v>1632</v>
      </c>
      <c r="E68" s="812" t="s">
        <v>1633</v>
      </c>
      <c r="F68" s="813"/>
    </row>
  </sheetData>
  <mergeCells count="36">
    <mergeCell ref="B64:B68"/>
    <mergeCell ref="B46:B52"/>
    <mergeCell ref="B43:F43"/>
    <mergeCell ref="B30:F30"/>
    <mergeCell ref="E68:F68"/>
    <mergeCell ref="E64:F64"/>
    <mergeCell ref="E65:F65"/>
    <mergeCell ref="E66:F66"/>
    <mergeCell ref="E67:F67"/>
    <mergeCell ref="E54:F54"/>
    <mergeCell ref="E55:F55"/>
    <mergeCell ref="E56:F56"/>
    <mergeCell ref="E57:F57"/>
    <mergeCell ref="E58:F58"/>
    <mergeCell ref="B59:B63"/>
    <mergeCell ref="E46:F46"/>
    <mergeCell ref="E60:F60"/>
    <mergeCell ref="E61:F61"/>
    <mergeCell ref="E62:F62"/>
    <mergeCell ref="E63:F63"/>
    <mergeCell ref="B22:F22"/>
    <mergeCell ref="E53:F53"/>
    <mergeCell ref="E47:F47"/>
    <mergeCell ref="E48:F48"/>
    <mergeCell ref="E59:F59"/>
    <mergeCell ref="B1:D1"/>
    <mergeCell ref="B2:D2"/>
    <mergeCell ref="E1:F2"/>
    <mergeCell ref="B53:B58"/>
    <mergeCell ref="E45:F45"/>
    <mergeCell ref="E49:F49"/>
    <mergeCell ref="E50:F50"/>
    <mergeCell ref="E51:F51"/>
    <mergeCell ref="E52:F52"/>
    <mergeCell ref="B3:F3"/>
    <mergeCell ref="B4:F4"/>
  </mergeCells>
  <phoneticPr fontId="18" type="noConversion"/>
  <pageMargins left="0.7" right="0.7" top="0.75" bottom="0.75" header="0.3" footer="0.3"/>
  <pageSetup scale="33" orientation="portrait" r:id="rId1"/>
  <rowBreaks count="1" manualBreakCount="1">
    <brk id="29"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4"/>
  <sheetViews>
    <sheetView view="pageBreakPreview" zoomScaleNormal="80" zoomScaleSheetLayoutView="100" zoomScalePageLayoutView="25" workbookViewId="0">
      <pane ySplit="8" topLeftCell="A43" activePane="bottomLeft" state="frozen"/>
      <selection activeCell="C20" sqref="C20"/>
      <selection pane="bottomLeft" activeCell="C45" sqref="C45:D45"/>
    </sheetView>
  </sheetViews>
  <sheetFormatPr baseColWidth="10" defaultColWidth="10.75" defaultRowHeight="11.5" x14ac:dyDescent="0.35"/>
  <cols>
    <col min="1" max="1" width="2.08203125" style="40" customWidth="1"/>
    <col min="2" max="2" width="26.58203125" style="40" bestFit="1" customWidth="1"/>
    <col min="3" max="3" width="17.75" style="40" customWidth="1"/>
    <col min="4" max="4" width="51" style="40" customWidth="1"/>
    <col min="5" max="5" width="13.5" style="40" customWidth="1"/>
    <col min="6" max="6" width="19" style="63" customWidth="1"/>
    <col min="7" max="7" width="11" style="63" customWidth="1"/>
    <col min="8" max="8" width="10.25" style="63" customWidth="1"/>
    <col min="9" max="9" width="17" style="63" customWidth="1"/>
    <col min="10" max="10" width="21.75" style="348" customWidth="1"/>
    <col min="11" max="11" width="39.25" style="348" customWidth="1"/>
    <col min="12" max="12" width="9.5" style="40" customWidth="1"/>
    <col min="13" max="14" width="18.75" style="40" customWidth="1"/>
    <col min="15" max="15" width="36.75" style="40" customWidth="1"/>
    <col min="16" max="16" width="8.75" style="40" bestFit="1" customWidth="1"/>
    <col min="17" max="17" width="36.75" style="40" customWidth="1"/>
    <col min="18" max="18" width="8.75" style="40" bestFit="1" customWidth="1"/>
    <col min="19" max="19" width="36.75" style="40" customWidth="1"/>
    <col min="20" max="20" width="8.75" style="40" bestFit="1" customWidth="1"/>
    <col min="21" max="21" width="3.5" style="40" customWidth="1"/>
    <col min="22" max="16384" width="10.75" style="40"/>
  </cols>
  <sheetData>
    <row r="1" spans="1:21" ht="19.5" customHeight="1" x14ac:dyDescent="0.35">
      <c r="A1" s="39"/>
      <c r="B1" s="827"/>
      <c r="C1" s="827"/>
      <c r="D1" s="75"/>
      <c r="E1" s="75"/>
      <c r="F1" s="91"/>
      <c r="G1" s="60"/>
      <c r="H1" s="60"/>
      <c r="I1" s="91"/>
      <c r="J1" s="347"/>
      <c r="K1" s="163"/>
      <c r="L1" s="39"/>
      <c r="N1" s="39"/>
      <c r="O1" s="48"/>
      <c r="P1" s="39"/>
      <c r="Q1" s="48"/>
      <c r="R1" s="39"/>
      <c r="S1" s="48"/>
      <c r="T1" s="39"/>
      <c r="U1" s="39"/>
    </row>
    <row r="2" spans="1:21" ht="68.150000000000006" customHeight="1" x14ac:dyDescent="0.35">
      <c r="A2" s="39"/>
      <c r="B2" s="749" t="s">
        <v>1333</v>
      </c>
      <c r="C2" s="749"/>
      <c r="D2" s="749"/>
      <c r="E2" s="749"/>
      <c r="F2" s="749"/>
      <c r="G2" s="749"/>
      <c r="H2" s="749"/>
      <c r="I2" s="843"/>
      <c r="J2" s="843"/>
      <c r="K2" s="843"/>
      <c r="L2" s="843"/>
      <c r="M2" s="843"/>
      <c r="N2" s="843"/>
      <c r="O2" s="843"/>
      <c r="P2" s="753"/>
      <c r="Q2" s="753"/>
      <c r="R2" s="753"/>
      <c r="S2" s="753"/>
      <c r="T2" s="753"/>
      <c r="U2" s="39"/>
    </row>
    <row r="3" spans="1:21" ht="52.5" hidden="1" customHeight="1" x14ac:dyDescent="0.35">
      <c r="A3" s="39"/>
      <c r="B3" s="750" t="s">
        <v>2029</v>
      </c>
      <c r="C3" s="750"/>
      <c r="D3" s="750"/>
      <c r="E3" s="750"/>
      <c r="F3" s="750"/>
      <c r="G3" s="750"/>
      <c r="H3" s="750"/>
      <c r="I3" s="843"/>
      <c r="J3" s="843"/>
      <c r="K3" s="843"/>
      <c r="L3" s="843"/>
      <c r="M3" s="843"/>
      <c r="N3" s="843"/>
      <c r="O3" s="843"/>
      <c r="P3" s="753"/>
      <c r="Q3" s="753"/>
      <c r="R3" s="753"/>
      <c r="S3" s="753"/>
      <c r="T3" s="753"/>
      <c r="U3" s="39"/>
    </row>
    <row r="4" spans="1:21" x14ac:dyDescent="0.35">
      <c r="A4" s="39"/>
      <c r="B4" s="41"/>
      <c r="C4" s="41"/>
      <c r="D4" s="39"/>
      <c r="E4" s="39"/>
      <c r="F4" s="56"/>
      <c r="G4" s="56"/>
      <c r="H4" s="56"/>
      <c r="I4" s="56"/>
      <c r="J4" s="185"/>
      <c r="K4" s="185"/>
      <c r="L4" s="39"/>
      <c r="N4" s="39"/>
      <c r="O4" s="39"/>
      <c r="P4" s="39"/>
      <c r="Q4" s="39"/>
      <c r="R4" s="39"/>
      <c r="S4" s="39"/>
      <c r="T4" s="39"/>
      <c r="U4" s="39"/>
    </row>
    <row r="5" spans="1:21" ht="156" hidden="1" customHeight="1" x14ac:dyDescent="0.35">
      <c r="A5" s="39"/>
      <c r="B5" s="745" t="s">
        <v>1865</v>
      </c>
      <c r="C5" s="841"/>
      <c r="D5" s="841"/>
      <c r="E5" s="841"/>
      <c r="F5" s="841"/>
      <c r="G5" s="841"/>
      <c r="H5" s="841"/>
      <c r="I5" s="841"/>
      <c r="J5" s="841"/>
      <c r="K5" s="841"/>
      <c r="L5" s="841"/>
      <c r="M5" s="841"/>
      <c r="N5" s="841"/>
      <c r="O5" s="841"/>
      <c r="P5" s="841"/>
      <c r="Q5" s="841"/>
      <c r="R5" s="841"/>
      <c r="S5" s="841"/>
      <c r="T5" s="842"/>
      <c r="U5" s="39"/>
    </row>
    <row r="6" spans="1:21" ht="15" x14ac:dyDescent="0.35">
      <c r="A6" s="39"/>
      <c r="B6" s="541" t="s">
        <v>2382</v>
      </c>
      <c r="C6" s="86"/>
      <c r="D6" s="86"/>
      <c r="E6" s="533"/>
      <c r="F6" s="97"/>
      <c r="G6" s="97"/>
      <c r="H6" s="97"/>
      <c r="I6" s="97"/>
      <c r="J6" s="94"/>
      <c r="K6" s="185"/>
      <c r="L6" s="39"/>
      <c r="N6" s="39"/>
      <c r="O6" s="39"/>
      <c r="P6" s="39"/>
      <c r="Q6" s="39"/>
      <c r="R6" s="39"/>
      <c r="S6" s="39"/>
      <c r="T6" s="39"/>
      <c r="U6" s="39"/>
    </row>
    <row r="7" spans="1:21" x14ac:dyDescent="0.35">
      <c r="A7" s="43"/>
      <c r="B7" s="834" t="s">
        <v>1677</v>
      </c>
      <c r="C7" s="836"/>
      <c r="D7" s="836"/>
      <c r="E7" s="833"/>
      <c r="F7" s="836"/>
      <c r="G7" s="836"/>
      <c r="H7" s="836"/>
      <c r="I7" s="835"/>
      <c r="J7" s="78"/>
      <c r="K7" s="834" t="s">
        <v>1678</v>
      </c>
      <c r="L7" s="836"/>
      <c r="M7" s="836"/>
      <c r="N7" s="835"/>
      <c r="O7" s="833" t="s">
        <v>1679</v>
      </c>
      <c r="P7" s="833"/>
      <c r="Q7" s="833" t="s">
        <v>1680</v>
      </c>
      <c r="R7" s="834"/>
      <c r="S7" s="833" t="s">
        <v>1681</v>
      </c>
      <c r="T7" s="833"/>
      <c r="U7" s="39"/>
    </row>
    <row r="8" spans="1:21" ht="35.9" customHeight="1" x14ac:dyDescent="0.35">
      <c r="A8" s="43"/>
      <c r="B8" s="57" t="s">
        <v>1463</v>
      </c>
      <c r="C8" s="57" t="s">
        <v>1682</v>
      </c>
      <c r="D8" s="87" t="s">
        <v>1683</v>
      </c>
      <c r="E8" s="514" t="s">
        <v>1882</v>
      </c>
      <c r="F8" s="58" t="s">
        <v>1883</v>
      </c>
      <c r="G8" s="58" t="s">
        <v>1685</v>
      </c>
      <c r="H8" s="57" t="s">
        <v>1686</v>
      </c>
      <c r="I8" s="57" t="s">
        <v>1687</v>
      </c>
      <c r="J8" s="62" t="s">
        <v>1688</v>
      </c>
      <c r="K8" s="58" t="s">
        <v>1320</v>
      </c>
      <c r="L8" s="57" t="s">
        <v>1689</v>
      </c>
      <c r="M8" s="62" t="s">
        <v>1690</v>
      </c>
      <c r="N8" s="62" t="s">
        <v>1691</v>
      </c>
      <c r="O8" s="57" t="s">
        <v>1320</v>
      </c>
      <c r="P8" s="57" t="s">
        <v>1689</v>
      </c>
      <c r="Q8" s="57" t="s">
        <v>1320</v>
      </c>
      <c r="R8" s="87" t="s">
        <v>1689</v>
      </c>
      <c r="S8" s="89" t="s">
        <v>1320</v>
      </c>
      <c r="T8" s="89" t="s">
        <v>1689</v>
      </c>
      <c r="U8" s="39"/>
    </row>
    <row r="9" spans="1:21" ht="9" customHeight="1" x14ac:dyDescent="0.35">
      <c r="A9" s="343"/>
      <c r="B9" s="352"/>
      <c r="C9" s="353"/>
      <c r="D9" s="353"/>
      <c r="E9" s="539"/>
      <c r="F9" s="354"/>
      <c r="G9" s="354"/>
      <c r="H9" s="353"/>
      <c r="I9" s="353"/>
      <c r="J9" s="354"/>
      <c r="K9" s="354"/>
      <c r="L9" s="353"/>
      <c r="M9" s="354"/>
      <c r="N9" s="354"/>
      <c r="O9" s="353"/>
      <c r="P9" s="353"/>
      <c r="Q9" s="353"/>
      <c r="R9" s="353"/>
      <c r="S9" s="355"/>
      <c r="T9" s="355"/>
    </row>
    <row r="10" spans="1:21" ht="50.65" customHeight="1" x14ac:dyDescent="0.35">
      <c r="A10" s="43"/>
      <c r="B10" s="837" t="s">
        <v>1466</v>
      </c>
      <c r="C10" s="221" t="s">
        <v>2031</v>
      </c>
      <c r="D10" s="101" t="s">
        <v>1938</v>
      </c>
      <c r="E10" s="171" t="s">
        <v>67</v>
      </c>
      <c r="F10" s="42" t="s">
        <v>67</v>
      </c>
      <c r="G10" s="42">
        <v>310</v>
      </c>
      <c r="H10" s="42" t="s">
        <v>73</v>
      </c>
      <c r="I10" s="72">
        <v>759947198</v>
      </c>
      <c r="J10" s="283" t="s">
        <v>93</v>
      </c>
      <c r="K10" s="83" t="s">
        <v>204</v>
      </c>
      <c r="L10" s="80">
        <v>1</v>
      </c>
      <c r="M10" s="403">
        <v>0.6</v>
      </c>
      <c r="N10" s="80">
        <v>0.66</v>
      </c>
      <c r="O10" s="79" t="s">
        <v>66</v>
      </c>
      <c r="P10" s="80"/>
      <c r="Q10" s="79" t="s">
        <v>66</v>
      </c>
      <c r="R10" s="88"/>
      <c r="S10" s="79" t="s">
        <v>66</v>
      </c>
      <c r="T10" s="80"/>
      <c r="U10" s="39"/>
    </row>
    <row r="11" spans="1:21" ht="57.5" x14ac:dyDescent="0.35">
      <c r="A11" s="43"/>
      <c r="B11" s="829"/>
      <c r="C11" s="221" t="s">
        <v>2031</v>
      </c>
      <c r="D11" s="101" t="s">
        <v>2051</v>
      </c>
      <c r="E11" s="42" t="s">
        <v>67</v>
      </c>
      <c r="F11" s="42" t="s">
        <v>67</v>
      </c>
      <c r="G11" s="42">
        <v>16811</v>
      </c>
      <c r="H11" s="42" t="s">
        <v>41</v>
      </c>
      <c r="I11" s="72">
        <v>1627184931</v>
      </c>
      <c r="J11" s="275" t="s">
        <v>93</v>
      </c>
      <c r="K11" s="83" t="s">
        <v>202</v>
      </c>
      <c r="L11" s="80">
        <v>0.2</v>
      </c>
      <c r="M11" s="403">
        <v>0.8</v>
      </c>
      <c r="N11" s="385">
        <v>0.60780000000000001</v>
      </c>
      <c r="O11" s="79" t="s">
        <v>204</v>
      </c>
      <c r="P11" s="80">
        <v>1</v>
      </c>
      <c r="Q11" s="79" t="s">
        <v>66</v>
      </c>
      <c r="R11" s="88"/>
      <c r="S11" s="79" t="s">
        <v>66</v>
      </c>
      <c r="T11" s="80"/>
      <c r="U11" s="39"/>
    </row>
    <row r="12" spans="1:21" ht="50.25" customHeight="1" x14ac:dyDescent="0.35">
      <c r="A12" s="43"/>
      <c r="B12" s="829"/>
      <c r="C12" s="42" t="s">
        <v>2032</v>
      </c>
      <c r="D12" s="101" t="s">
        <v>1918</v>
      </c>
      <c r="E12" s="42" t="s">
        <v>67</v>
      </c>
      <c r="F12" s="42" t="s">
        <v>67</v>
      </c>
      <c r="G12" s="42">
        <v>1381</v>
      </c>
      <c r="H12" s="42" t="s">
        <v>73</v>
      </c>
      <c r="I12" s="72">
        <v>4302464195</v>
      </c>
      <c r="J12" s="275" t="s">
        <v>54</v>
      </c>
      <c r="K12" s="83" t="s">
        <v>193</v>
      </c>
      <c r="L12" s="80">
        <v>1</v>
      </c>
      <c r="M12" s="403">
        <v>0</v>
      </c>
      <c r="N12" s="80">
        <v>0</v>
      </c>
      <c r="O12" s="79" t="s">
        <v>199</v>
      </c>
      <c r="P12" s="80">
        <v>1</v>
      </c>
      <c r="Q12" s="79" t="s">
        <v>202</v>
      </c>
      <c r="R12" s="88">
        <v>0.5</v>
      </c>
      <c r="S12" s="79" t="s">
        <v>203</v>
      </c>
      <c r="T12" s="80">
        <v>1</v>
      </c>
      <c r="U12" s="39"/>
    </row>
    <row r="13" spans="1:21" ht="34.5" x14ac:dyDescent="0.35">
      <c r="A13" s="43"/>
      <c r="B13" s="829"/>
      <c r="C13" s="42" t="s">
        <v>2033</v>
      </c>
      <c r="D13" s="101" t="s">
        <v>1939</v>
      </c>
      <c r="E13" s="42" t="s">
        <v>67</v>
      </c>
      <c r="F13" s="42" t="s">
        <v>67</v>
      </c>
      <c r="G13" s="42">
        <v>995</v>
      </c>
      <c r="H13" s="42" t="s">
        <v>73</v>
      </c>
      <c r="I13" s="72">
        <v>3189761386</v>
      </c>
      <c r="J13" s="275" t="s">
        <v>54</v>
      </c>
      <c r="K13" s="83" t="s">
        <v>120</v>
      </c>
      <c r="L13" s="80">
        <v>0.5</v>
      </c>
      <c r="M13" s="403">
        <v>0.25</v>
      </c>
      <c r="N13" s="80">
        <v>0.25</v>
      </c>
      <c r="O13" s="79" t="s">
        <v>199</v>
      </c>
      <c r="P13" s="80">
        <v>1</v>
      </c>
      <c r="Q13" s="79" t="s">
        <v>202</v>
      </c>
      <c r="R13" s="88">
        <v>0.5</v>
      </c>
      <c r="S13" s="79" t="s">
        <v>203</v>
      </c>
      <c r="T13" s="80">
        <v>1</v>
      </c>
      <c r="U13" s="39"/>
    </row>
    <row r="14" spans="1:21" ht="61.5" customHeight="1" x14ac:dyDescent="0.35">
      <c r="A14" s="43"/>
      <c r="B14" s="829"/>
      <c r="C14" s="42" t="s">
        <v>2034</v>
      </c>
      <c r="D14" s="101" t="s">
        <v>1912</v>
      </c>
      <c r="E14" s="42" t="s">
        <v>67</v>
      </c>
      <c r="F14" s="42" t="s">
        <v>67</v>
      </c>
      <c r="G14" s="42">
        <v>320000</v>
      </c>
      <c r="H14" s="42" t="s">
        <v>41</v>
      </c>
      <c r="I14" s="72">
        <v>6809125608</v>
      </c>
      <c r="J14" s="275" t="s">
        <v>54</v>
      </c>
      <c r="K14" s="83" t="s">
        <v>185</v>
      </c>
      <c r="L14" s="80">
        <v>1</v>
      </c>
      <c r="M14" s="403">
        <v>0</v>
      </c>
      <c r="N14" s="80">
        <v>0</v>
      </c>
      <c r="O14" s="79" t="s">
        <v>199</v>
      </c>
      <c r="P14" s="80">
        <v>1</v>
      </c>
      <c r="Q14" s="79" t="s">
        <v>202</v>
      </c>
      <c r="R14" s="88">
        <v>0.5</v>
      </c>
      <c r="S14" s="79" t="s">
        <v>203</v>
      </c>
      <c r="T14" s="80">
        <v>1</v>
      </c>
      <c r="U14" s="39"/>
    </row>
    <row r="15" spans="1:21" ht="57.5" x14ac:dyDescent="0.35">
      <c r="A15" s="43"/>
      <c r="B15" s="829"/>
      <c r="C15" s="42" t="s">
        <v>2034</v>
      </c>
      <c r="D15" s="82" t="s">
        <v>2158</v>
      </c>
      <c r="E15" s="42" t="s">
        <v>67</v>
      </c>
      <c r="F15" s="42" t="s">
        <v>67</v>
      </c>
      <c r="G15" s="42">
        <v>320000</v>
      </c>
      <c r="H15" s="42" t="s">
        <v>41</v>
      </c>
      <c r="I15" s="264">
        <v>2100000000</v>
      </c>
      <c r="J15" s="275" t="s">
        <v>54</v>
      </c>
      <c r="K15" s="83" t="s">
        <v>91</v>
      </c>
      <c r="L15" s="80">
        <v>1</v>
      </c>
      <c r="M15" s="403">
        <v>0</v>
      </c>
      <c r="N15" s="80">
        <v>0</v>
      </c>
      <c r="O15" s="79" t="s">
        <v>199</v>
      </c>
      <c r="P15" s="80">
        <v>1</v>
      </c>
      <c r="Q15" s="79" t="s">
        <v>202</v>
      </c>
      <c r="R15" s="88">
        <v>0.5</v>
      </c>
      <c r="S15" s="79" t="s">
        <v>203</v>
      </c>
      <c r="T15" s="80">
        <v>1</v>
      </c>
      <c r="U15" s="39"/>
    </row>
    <row r="16" spans="1:21" ht="58.5" customHeight="1" x14ac:dyDescent="0.35">
      <c r="A16" s="43"/>
      <c r="B16" s="829"/>
      <c r="C16" s="42" t="s">
        <v>2034</v>
      </c>
      <c r="D16" s="101" t="s">
        <v>1913</v>
      </c>
      <c r="E16" s="42" t="s">
        <v>67</v>
      </c>
      <c r="F16" s="42" t="s">
        <v>67</v>
      </c>
      <c r="G16" s="42">
        <v>2012</v>
      </c>
      <c r="H16" s="42" t="s">
        <v>73</v>
      </c>
      <c r="I16" s="72">
        <v>6245832566</v>
      </c>
      <c r="J16" s="275" t="s">
        <v>93</v>
      </c>
      <c r="K16" s="83" t="s">
        <v>185</v>
      </c>
      <c r="L16" s="80">
        <v>1</v>
      </c>
      <c r="M16" s="403">
        <v>0</v>
      </c>
      <c r="N16" s="80">
        <v>0</v>
      </c>
      <c r="O16" s="79" t="s">
        <v>199</v>
      </c>
      <c r="P16" s="80">
        <v>1</v>
      </c>
      <c r="Q16" s="79" t="s">
        <v>202</v>
      </c>
      <c r="R16" s="88">
        <v>0.5</v>
      </c>
      <c r="S16" s="79" t="s">
        <v>203</v>
      </c>
      <c r="T16" s="80">
        <v>1</v>
      </c>
      <c r="U16" s="39"/>
    </row>
    <row r="17" spans="1:21" ht="51.75" customHeight="1" x14ac:dyDescent="0.35">
      <c r="A17" s="43"/>
      <c r="B17" s="829"/>
      <c r="C17" s="42" t="s">
        <v>2034</v>
      </c>
      <c r="D17" s="101" t="s">
        <v>1914</v>
      </c>
      <c r="E17" s="42" t="s">
        <v>67</v>
      </c>
      <c r="F17" s="42" t="s">
        <v>67</v>
      </c>
      <c r="G17" s="42">
        <v>570</v>
      </c>
      <c r="H17" s="42" t="s">
        <v>73</v>
      </c>
      <c r="I17" s="264">
        <v>1902641676</v>
      </c>
      <c r="J17" s="275" t="s">
        <v>93</v>
      </c>
      <c r="K17" s="83" t="s">
        <v>185</v>
      </c>
      <c r="L17" s="80">
        <v>1</v>
      </c>
      <c r="M17" s="403">
        <v>0</v>
      </c>
      <c r="N17" s="80">
        <v>0</v>
      </c>
      <c r="O17" s="79" t="s">
        <v>199</v>
      </c>
      <c r="P17" s="80">
        <v>1</v>
      </c>
      <c r="Q17" s="79" t="s">
        <v>202</v>
      </c>
      <c r="R17" s="88">
        <v>0.5</v>
      </c>
      <c r="S17" s="79" t="s">
        <v>203</v>
      </c>
      <c r="T17" s="80">
        <v>1</v>
      </c>
      <c r="U17" s="39"/>
    </row>
    <row r="18" spans="1:21" ht="44.25" customHeight="1" x14ac:dyDescent="0.35">
      <c r="A18" s="43"/>
      <c r="B18" s="829"/>
      <c r="C18" s="42" t="s">
        <v>2034</v>
      </c>
      <c r="D18" s="101" t="s">
        <v>2052</v>
      </c>
      <c r="E18" s="42" t="s">
        <v>58</v>
      </c>
      <c r="F18" s="42" t="s">
        <v>67</v>
      </c>
      <c r="G18" s="42">
        <v>1229</v>
      </c>
      <c r="H18" s="42" t="s">
        <v>73</v>
      </c>
      <c r="I18" s="264">
        <v>8068306530</v>
      </c>
      <c r="J18" s="275" t="s">
        <v>54</v>
      </c>
      <c r="K18" s="83" t="s">
        <v>199</v>
      </c>
      <c r="L18" s="80">
        <v>1</v>
      </c>
      <c r="M18" s="403">
        <v>0</v>
      </c>
      <c r="N18" s="80">
        <v>0</v>
      </c>
      <c r="O18" s="79" t="s">
        <v>202</v>
      </c>
      <c r="P18" s="80">
        <v>0.4</v>
      </c>
      <c r="Q18" s="79" t="s">
        <v>202</v>
      </c>
      <c r="R18" s="88">
        <v>0.8</v>
      </c>
      <c r="S18" s="79" t="s">
        <v>203</v>
      </c>
      <c r="T18" s="80">
        <v>1</v>
      </c>
      <c r="U18" s="39"/>
    </row>
    <row r="19" spans="1:21" ht="48.75" customHeight="1" x14ac:dyDescent="0.35">
      <c r="A19" s="43"/>
      <c r="B19" s="829"/>
      <c r="C19" s="42" t="s">
        <v>2034</v>
      </c>
      <c r="D19" s="82" t="s">
        <v>2140</v>
      </c>
      <c r="E19" s="42" t="s">
        <v>67</v>
      </c>
      <c r="F19" s="42" t="s">
        <v>67</v>
      </c>
      <c r="G19" s="42">
        <v>5474</v>
      </c>
      <c r="H19" s="42" t="s">
        <v>41</v>
      </c>
      <c r="I19" s="264">
        <v>2897810604</v>
      </c>
      <c r="J19" s="275" t="s">
        <v>93</v>
      </c>
      <c r="K19" s="83" t="s">
        <v>202</v>
      </c>
      <c r="L19" s="80">
        <v>0.99</v>
      </c>
      <c r="M19" s="403">
        <v>0.99</v>
      </c>
      <c r="N19" s="80">
        <v>0.99</v>
      </c>
      <c r="O19" s="79" t="s">
        <v>204</v>
      </c>
      <c r="P19" s="80">
        <v>1</v>
      </c>
      <c r="Q19" s="79" t="s">
        <v>66</v>
      </c>
      <c r="R19" s="88"/>
      <c r="S19" s="79" t="s">
        <v>66</v>
      </c>
      <c r="T19" s="80"/>
      <c r="U19" s="39"/>
    </row>
    <row r="20" spans="1:21" ht="44.25" customHeight="1" x14ac:dyDescent="0.35">
      <c r="A20" s="43"/>
      <c r="B20" s="829"/>
      <c r="C20" s="42" t="s">
        <v>2035</v>
      </c>
      <c r="D20" s="101" t="s">
        <v>1915</v>
      </c>
      <c r="E20" s="42" t="s">
        <v>67</v>
      </c>
      <c r="F20" s="42" t="s">
        <v>67</v>
      </c>
      <c r="G20" s="42">
        <v>287</v>
      </c>
      <c r="H20" s="42" t="s">
        <v>73</v>
      </c>
      <c r="I20" s="264">
        <v>8629391072</v>
      </c>
      <c r="J20" s="275" t="s">
        <v>93</v>
      </c>
      <c r="K20" s="83" t="s">
        <v>185</v>
      </c>
      <c r="L20" s="80">
        <v>1</v>
      </c>
      <c r="M20" s="403">
        <v>0</v>
      </c>
      <c r="N20" s="80">
        <v>1</v>
      </c>
      <c r="O20" s="79" t="s">
        <v>199</v>
      </c>
      <c r="P20" s="80">
        <v>1</v>
      </c>
      <c r="Q20" s="79" t="s">
        <v>202</v>
      </c>
      <c r="R20" s="88">
        <v>0.5</v>
      </c>
      <c r="S20" s="79" t="s">
        <v>203</v>
      </c>
      <c r="T20" s="80">
        <v>1</v>
      </c>
      <c r="U20" s="39"/>
    </row>
    <row r="21" spans="1:21" ht="53.25" customHeight="1" x14ac:dyDescent="0.35">
      <c r="A21" s="43"/>
      <c r="B21" s="829"/>
      <c r="C21" s="42" t="s">
        <v>2033</v>
      </c>
      <c r="D21" s="101" t="s">
        <v>1916</v>
      </c>
      <c r="E21" s="42" t="s">
        <v>67</v>
      </c>
      <c r="F21" s="42" t="s">
        <v>67</v>
      </c>
      <c r="G21" s="42">
        <v>2212</v>
      </c>
      <c r="H21" s="42" t="s">
        <v>73</v>
      </c>
      <c r="I21" s="264">
        <v>3856320705</v>
      </c>
      <c r="J21" s="275" t="s">
        <v>93</v>
      </c>
      <c r="K21" s="83" t="s">
        <v>185</v>
      </c>
      <c r="L21" s="80">
        <v>1</v>
      </c>
      <c r="M21" s="403">
        <v>0</v>
      </c>
      <c r="N21" s="80">
        <v>1</v>
      </c>
      <c r="O21" s="79" t="s">
        <v>199</v>
      </c>
      <c r="P21" s="80">
        <v>1</v>
      </c>
      <c r="Q21" s="79" t="s">
        <v>202</v>
      </c>
      <c r="R21" s="88">
        <v>0.5</v>
      </c>
      <c r="S21" s="79" t="s">
        <v>203</v>
      </c>
      <c r="T21" s="80">
        <v>1</v>
      </c>
      <c r="U21" s="39"/>
    </row>
    <row r="22" spans="1:21" ht="45.75" customHeight="1" x14ac:dyDescent="0.35">
      <c r="A22" s="43"/>
      <c r="B22" s="829"/>
      <c r="C22" s="42" t="s">
        <v>2036</v>
      </c>
      <c r="D22" s="101" t="s">
        <v>1917</v>
      </c>
      <c r="E22" s="42" t="s">
        <v>67</v>
      </c>
      <c r="F22" s="42" t="s">
        <v>67</v>
      </c>
      <c r="G22" s="42">
        <v>7257</v>
      </c>
      <c r="H22" s="42" t="s">
        <v>41</v>
      </c>
      <c r="I22" s="264">
        <v>1703233464</v>
      </c>
      <c r="J22" s="275" t="s">
        <v>93</v>
      </c>
      <c r="K22" s="83" t="s">
        <v>185</v>
      </c>
      <c r="L22" s="80">
        <v>1</v>
      </c>
      <c r="M22" s="403">
        <v>0</v>
      </c>
      <c r="N22" s="80">
        <v>1</v>
      </c>
      <c r="O22" s="79" t="s">
        <v>199</v>
      </c>
      <c r="P22" s="80">
        <v>1</v>
      </c>
      <c r="Q22" s="79" t="s">
        <v>202</v>
      </c>
      <c r="R22" s="88">
        <v>0.5</v>
      </c>
      <c r="S22" s="79" t="s">
        <v>203</v>
      </c>
      <c r="T22" s="80">
        <v>1</v>
      </c>
      <c r="U22" s="39"/>
    </row>
    <row r="23" spans="1:21" ht="57.5" x14ac:dyDescent="0.35">
      <c r="A23" s="43"/>
      <c r="B23" s="829"/>
      <c r="C23" s="42" t="s">
        <v>2036</v>
      </c>
      <c r="D23" s="101" t="s">
        <v>1940</v>
      </c>
      <c r="E23" s="42" t="s">
        <v>67</v>
      </c>
      <c r="F23" s="42" t="s">
        <v>67</v>
      </c>
      <c r="G23" s="42">
        <v>7257</v>
      </c>
      <c r="H23" s="42" t="s">
        <v>41</v>
      </c>
      <c r="I23" s="264">
        <v>1454268391</v>
      </c>
      <c r="J23" s="275" t="s">
        <v>93</v>
      </c>
      <c r="K23" s="83" t="s">
        <v>202</v>
      </c>
      <c r="L23" s="80">
        <v>1</v>
      </c>
      <c r="M23" s="403">
        <v>0.3</v>
      </c>
      <c r="N23" s="80">
        <v>0.57820000000000005</v>
      </c>
      <c r="O23" s="79" t="s">
        <v>204</v>
      </c>
      <c r="P23" s="80">
        <v>1</v>
      </c>
      <c r="Q23" s="79" t="s">
        <v>66</v>
      </c>
      <c r="R23" s="88"/>
      <c r="S23" s="79" t="s">
        <v>66</v>
      </c>
      <c r="T23" s="80"/>
      <c r="U23" s="39"/>
    </row>
    <row r="24" spans="1:21" ht="34.5" customHeight="1" x14ac:dyDescent="0.35">
      <c r="A24" s="43"/>
      <c r="B24" s="829"/>
      <c r="C24" s="42" t="s">
        <v>2037</v>
      </c>
      <c r="D24" s="101" t="s">
        <v>1941</v>
      </c>
      <c r="E24" s="42" t="s">
        <v>67</v>
      </c>
      <c r="F24" s="42" t="s">
        <v>67</v>
      </c>
      <c r="G24" s="42">
        <v>33243</v>
      </c>
      <c r="H24" s="42" t="s">
        <v>41</v>
      </c>
      <c r="I24" s="264">
        <v>40576561520</v>
      </c>
      <c r="J24" s="275" t="s">
        <v>54</v>
      </c>
      <c r="K24" s="83" t="s">
        <v>202</v>
      </c>
      <c r="L24" s="80">
        <v>0.7</v>
      </c>
      <c r="M24" s="403">
        <v>0.6</v>
      </c>
      <c r="N24" s="80">
        <v>0.63139999999999996</v>
      </c>
      <c r="O24" s="79" t="s">
        <v>204</v>
      </c>
      <c r="P24" s="80">
        <v>1</v>
      </c>
      <c r="Q24" s="79" t="s">
        <v>66</v>
      </c>
      <c r="R24" s="88"/>
      <c r="S24" s="79" t="s">
        <v>66</v>
      </c>
      <c r="T24" s="80"/>
      <c r="U24" s="39"/>
    </row>
    <row r="25" spans="1:21" ht="64.5" customHeight="1" x14ac:dyDescent="0.35">
      <c r="A25" s="43"/>
      <c r="B25" s="829"/>
      <c r="C25" s="42" t="s">
        <v>2038</v>
      </c>
      <c r="D25" s="101" t="s">
        <v>1942</v>
      </c>
      <c r="E25" s="42" t="s">
        <v>67</v>
      </c>
      <c r="F25" s="42" t="s">
        <v>67</v>
      </c>
      <c r="G25" s="42">
        <v>471</v>
      </c>
      <c r="H25" s="42" t="s">
        <v>73</v>
      </c>
      <c r="I25" s="264">
        <v>1438589730</v>
      </c>
      <c r="J25" s="275" t="s">
        <v>93</v>
      </c>
      <c r="K25" s="83" t="s">
        <v>202</v>
      </c>
      <c r="L25" s="80">
        <v>1</v>
      </c>
      <c r="M25" s="403">
        <v>0.6</v>
      </c>
      <c r="N25" s="80">
        <v>0.49099999999999999</v>
      </c>
      <c r="O25" s="79" t="s">
        <v>204</v>
      </c>
      <c r="P25" s="80">
        <v>1</v>
      </c>
      <c r="Q25" s="79" t="s">
        <v>66</v>
      </c>
      <c r="R25" s="88"/>
      <c r="S25" s="79" t="s">
        <v>66</v>
      </c>
      <c r="T25" s="80"/>
      <c r="U25" s="39"/>
    </row>
    <row r="26" spans="1:21" ht="43.5" customHeight="1" x14ac:dyDescent="0.35">
      <c r="A26" s="43"/>
      <c r="B26" s="829"/>
      <c r="C26" s="42" t="s">
        <v>2039</v>
      </c>
      <c r="D26" s="101" t="s">
        <v>1944</v>
      </c>
      <c r="E26" s="42" t="s">
        <v>67</v>
      </c>
      <c r="F26" s="42" t="s">
        <v>67</v>
      </c>
      <c r="G26" s="42">
        <v>4945</v>
      </c>
      <c r="H26" s="42" t="s">
        <v>73</v>
      </c>
      <c r="I26" s="264">
        <v>7726230231</v>
      </c>
      <c r="J26" s="275" t="s">
        <v>93</v>
      </c>
      <c r="K26" s="83" t="s">
        <v>202</v>
      </c>
      <c r="L26" s="80">
        <v>1</v>
      </c>
      <c r="M26" s="403">
        <v>0.71</v>
      </c>
      <c r="N26" s="80">
        <v>0.76500000000000001</v>
      </c>
      <c r="O26" s="79" t="s">
        <v>204</v>
      </c>
      <c r="P26" s="80">
        <v>1</v>
      </c>
      <c r="Q26" s="79" t="s">
        <v>66</v>
      </c>
      <c r="R26" s="88"/>
      <c r="S26" s="79" t="s">
        <v>66</v>
      </c>
      <c r="T26" s="80"/>
      <c r="U26" s="39"/>
    </row>
    <row r="27" spans="1:21" ht="46" x14ac:dyDescent="0.35">
      <c r="A27" s="43"/>
      <c r="B27" s="829"/>
      <c r="C27" s="42" t="s">
        <v>2040</v>
      </c>
      <c r="D27" s="101" t="s">
        <v>1945</v>
      </c>
      <c r="E27" s="42" t="s">
        <v>67</v>
      </c>
      <c r="F27" s="42" t="s">
        <v>67</v>
      </c>
      <c r="G27" s="42">
        <v>90159</v>
      </c>
      <c r="H27" s="42" t="s">
        <v>73</v>
      </c>
      <c r="I27" s="264">
        <v>33343727699</v>
      </c>
      <c r="J27" s="275" t="s">
        <v>93</v>
      </c>
      <c r="K27" s="83" t="s">
        <v>202</v>
      </c>
      <c r="L27" s="80">
        <v>0.3</v>
      </c>
      <c r="M27" s="403">
        <v>0.62</v>
      </c>
      <c r="N27" s="80">
        <v>0.66</v>
      </c>
      <c r="O27" s="79" t="s">
        <v>202</v>
      </c>
      <c r="P27" s="80">
        <v>0.5</v>
      </c>
      <c r="Q27" s="79" t="s">
        <v>204</v>
      </c>
      <c r="R27" s="88">
        <v>1</v>
      </c>
      <c r="S27" s="79" t="s">
        <v>66</v>
      </c>
      <c r="T27" s="80"/>
      <c r="U27" s="39"/>
    </row>
    <row r="28" spans="1:21" ht="80.5" x14ac:dyDescent="0.35">
      <c r="A28" s="43"/>
      <c r="B28" s="829"/>
      <c r="C28" s="83" t="s">
        <v>2041</v>
      </c>
      <c r="D28" s="101" t="s">
        <v>1922</v>
      </c>
      <c r="E28" s="42" t="s">
        <v>67</v>
      </c>
      <c r="F28" s="42" t="s">
        <v>67</v>
      </c>
      <c r="G28" s="42">
        <v>287</v>
      </c>
      <c r="H28" s="42" t="s">
        <v>73</v>
      </c>
      <c r="I28" s="264">
        <v>106202394</v>
      </c>
      <c r="J28" s="275" t="s">
        <v>93</v>
      </c>
      <c r="K28" s="83" t="s">
        <v>204</v>
      </c>
      <c r="L28" s="80">
        <v>1</v>
      </c>
      <c r="M28" s="403">
        <v>1</v>
      </c>
      <c r="N28" s="80">
        <v>1</v>
      </c>
      <c r="O28" s="79" t="s">
        <v>66</v>
      </c>
      <c r="P28" s="80"/>
      <c r="Q28" s="79" t="s">
        <v>66</v>
      </c>
      <c r="R28" s="88"/>
      <c r="S28" s="79" t="s">
        <v>66</v>
      </c>
      <c r="T28" s="80"/>
      <c r="U28" s="39"/>
    </row>
    <row r="29" spans="1:21" ht="69.75" customHeight="1" x14ac:dyDescent="0.35">
      <c r="A29" s="43"/>
      <c r="B29" s="829"/>
      <c r="C29" s="42" t="s">
        <v>2042</v>
      </c>
      <c r="D29" s="101" t="s">
        <v>1919</v>
      </c>
      <c r="E29" s="42" t="s">
        <v>67</v>
      </c>
      <c r="F29" s="42" t="s">
        <v>67</v>
      </c>
      <c r="G29" s="42">
        <v>746</v>
      </c>
      <c r="H29" s="42" t="s">
        <v>73</v>
      </c>
      <c r="I29" s="264">
        <v>3900171006</v>
      </c>
      <c r="J29" s="275" t="s">
        <v>93</v>
      </c>
      <c r="K29" s="83" t="s">
        <v>185</v>
      </c>
      <c r="L29" s="80">
        <v>1</v>
      </c>
      <c r="M29" s="403">
        <v>0</v>
      </c>
      <c r="N29" s="80">
        <v>1</v>
      </c>
      <c r="O29" s="79" t="s">
        <v>199</v>
      </c>
      <c r="P29" s="80">
        <v>1</v>
      </c>
      <c r="Q29" s="79" t="s">
        <v>202</v>
      </c>
      <c r="R29" s="88">
        <v>0.5</v>
      </c>
      <c r="S29" s="79" t="s">
        <v>203</v>
      </c>
      <c r="T29" s="80">
        <v>1</v>
      </c>
      <c r="U29" s="39"/>
    </row>
    <row r="30" spans="1:21" ht="58.5" customHeight="1" x14ac:dyDescent="0.35">
      <c r="A30" s="43"/>
      <c r="B30" s="829"/>
      <c r="C30" s="42" t="s">
        <v>2043</v>
      </c>
      <c r="D30" s="101" t="s">
        <v>2053</v>
      </c>
      <c r="E30" s="42" t="s">
        <v>67</v>
      </c>
      <c r="F30" s="42" t="s">
        <v>67</v>
      </c>
      <c r="G30" s="42">
        <v>505</v>
      </c>
      <c r="H30" s="42" t="s">
        <v>73</v>
      </c>
      <c r="I30" s="264">
        <v>1472425092</v>
      </c>
      <c r="J30" s="275" t="s">
        <v>93</v>
      </c>
      <c r="K30" s="83" t="s">
        <v>202</v>
      </c>
      <c r="L30" s="80">
        <v>1</v>
      </c>
      <c r="M30" s="403">
        <v>0.8</v>
      </c>
      <c r="N30" s="80">
        <v>0.56830000000000003</v>
      </c>
      <c r="O30" s="79" t="s">
        <v>204</v>
      </c>
      <c r="P30" s="80">
        <v>1</v>
      </c>
      <c r="Q30" s="79" t="s">
        <v>66</v>
      </c>
      <c r="R30" s="88"/>
      <c r="S30" s="79" t="s">
        <v>66</v>
      </c>
      <c r="T30" s="80"/>
      <c r="U30" s="39"/>
    </row>
    <row r="31" spans="1:21" ht="46.5" customHeight="1" x14ac:dyDescent="0.35">
      <c r="A31" s="43"/>
      <c r="B31" s="829"/>
      <c r="C31" s="42" t="s">
        <v>2044</v>
      </c>
      <c r="D31" s="101" t="s">
        <v>2102</v>
      </c>
      <c r="E31" s="42" t="s">
        <v>58</v>
      </c>
      <c r="F31" s="42" t="s">
        <v>67</v>
      </c>
      <c r="G31" s="42">
        <v>445</v>
      </c>
      <c r="H31" s="42" t="s">
        <v>73</v>
      </c>
      <c r="I31" s="264">
        <v>4097821887</v>
      </c>
      <c r="J31" s="275" t="s">
        <v>93</v>
      </c>
      <c r="K31" s="83" t="s">
        <v>185</v>
      </c>
      <c r="L31" s="80">
        <v>1</v>
      </c>
      <c r="M31" s="403">
        <v>0</v>
      </c>
      <c r="N31" s="80">
        <v>0</v>
      </c>
      <c r="O31" s="79" t="s">
        <v>199</v>
      </c>
      <c r="P31" s="80">
        <v>1</v>
      </c>
      <c r="Q31" s="79" t="s">
        <v>202</v>
      </c>
      <c r="R31" s="88">
        <v>0.5</v>
      </c>
      <c r="S31" s="79" t="s">
        <v>203</v>
      </c>
      <c r="T31" s="80">
        <v>1</v>
      </c>
      <c r="U31" s="39"/>
    </row>
    <row r="32" spans="1:21" ht="30" customHeight="1" x14ac:dyDescent="0.35">
      <c r="A32" s="43"/>
      <c r="B32" s="829"/>
      <c r="C32" s="42" t="s">
        <v>2044</v>
      </c>
      <c r="D32" s="101" t="s">
        <v>1946</v>
      </c>
      <c r="E32" s="42" t="s">
        <v>67</v>
      </c>
      <c r="F32" s="42" t="s">
        <v>67</v>
      </c>
      <c r="G32" s="42">
        <v>3659</v>
      </c>
      <c r="H32" s="42" t="s">
        <v>73</v>
      </c>
      <c r="I32" s="264">
        <v>6409577401</v>
      </c>
      <c r="J32" s="275" t="s">
        <v>93</v>
      </c>
      <c r="K32" s="83" t="s">
        <v>204</v>
      </c>
      <c r="L32" s="80">
        <v>1</v>
      </c>
      <c r="M32" s="403">
        <v>1</v>
      </c>
      <c r="N32" s="80">
        <v>1</v>
      </c>
      <c r="O32" s="79" t="s">
        <v>66</v>
      </c>
      <c r="P32" s="80"/>
      <c r="Q32" s="79" t="s">
        <v>66</v>
      </c>
      <c r="R32" s="88"/>
      <c r="S32" s="79" t="s">
        <v>66</v>
      </c>
      <c r="T32" s="80"/>
      <c r="U32" s="39"/>
    </row>
    <row r="33" spans="1:21" ht="46" x14ac:dyDescent="0.35">
      <c r="A33" s="43"/>
      <c r="B33" s="829"/>
      <c r="C33" s="221" t="s">
        <v>2044</v>
      </c>
      <c r="D33" s="82" t="s">
        <v>1947</v>
      </c>
      <c r="E33" s="221" t="s">
        <v>67</v>
      </c>
      <c r="F33" s="221" t="s">
        <v>67</v>
      </c>
      <c r="G33" s="221">
        <v>862</v>
      </c>
      <c r="H33" s="221" t="s">
        <v>73</v>
      </c>
      <c r="I33" s="264">
        <v>4036655465</v>
      </c>
      <c r="J33" s="275" t="s">
        <v>93</v>
      </c>
      <c r="K33" s="102" t="s">
        <v>202</v>
      </c>
      <c r="L33" s="80">
        <v>1</v>
      </c>
      <c r="M33" s="403">
        <v>0.41</v>
      </c>
      <c r="N33" s="80">
        <v>0.52070000000000005</v>
      </c>
      <c r="O33" s="365" t="s">
        <v>204</v>
      </c>
      <c r="P33" s="80">
        <v>1</v>
      </c>
      <c r="Q33" s="79" t="s">
        <v>66</v>
      </c>
      <c r="R33" s="88"/>
      <c r="S33" s="79" t="s">
        <v>66</v>
      </c>
      <c r="T33" s="80"/>
      <c r="U33" s="39"/>
    </row>
    <row r="34" spans="1:21" ht="34.5" x14ac:dyDescent="0.35">
      <c r="A34" s="43"/>
      <c r="B34" s="829"/>
      <c r="C34" s="221" t="s">
        <v>2044</v>
      </c>
      <c r="D34" s="82" t="s">
        <v>1948</v>
      </c>
      <c r="E34" s="221" t="s">
        <v>67</v>
      </c>
      <c r="F34" s="221" t="s">
        <v>67</v>
      </c>
      <c r="G34" s="221">
        <v>1888</v>
      </c>
      <c r="H34" s="221" t="s">
        <v>73</v>
      </c>
      <c r="I34" s="264">
        <v>3039670487</v>
      </c>
      <c r="J34" s="275" t="s">
        <v>93</v>
      </c>
      <c r="K34" s="102" t="s">
        <v>202</v>
      </c>
      <c r="L34" s="80">
        <v>0.5</v>
      </c>
      <c r="M34" s="403">
        <v>0.57999999999999996</v>
      </c>
      <c r="N34" s="386">
        <v>0.98750000000000004</v>
      </c>
      <c r="O34" s="365" t="s">
        <v>204</v>
      </c>
      <c r="P34" s="80">
        <v>1</v>
      </c>
      <c r="Q34" s="79" t="s">
        <v>66</v>
      </c>
      <c r="R34" s="88"/>
      <c r="S34" s="79" t="s">
        <v>66</v>
      </c>
      <c r="T34" s="80"/>
      <c r="U34" s="39"/>
    </row>
    <row r="35" spans="1:21" ht="34.5" x14ac:dyDescent="0.35">
      <c r="A35" s="43"/>
      <c r="B35" s="829"/>
      <c r="C35" s="221" t="s">
        <v>2044</v>
      </c>
      <c r="D35" s="82" t="s">
        <v>2103</v>
      </c>
      <c r="E35" s="221" t="s">
        <v>67</v>
      </c>
      <c r="F35" s="221" t="s">
        <v>67</v>
      </c>
      <c r="G35" s="221">
        <v>4520</v>
      </c>
      <c r="H35" s="221" t="s">
        <v>73</v>
      </c>
      <c r="I35" s="264">
        <f>1124434741+18000000000</f>
        <v>19124434741</v>
      </c>
      <c r="J35" s="275" t="s">
        <v>93</v>
      </c>
      <c r="K35" s="102" t="s">
        <v>120</v>
      </c>
      <c r="L35" s="80">
        <v>0.8</v>
      </c>
      <c r="M35" s="403">
        <v>0.5</v>
      </c>
      <c r="N35" s="80">
        <v>0.5</v>
      </c>
      <c r="O35" s="365" t="s">
        <v>120</v>
      </c>
      <c r="P35" s="80">
        <v>1</v>
      </c>
      <c r="Q35" s="79" t="s">
        <v>172</v>
      </c>
      <c r="R35" s="88">
        <v>1</v>
      </c>
      <c r="S35" s="79" t="s">
        <v>199</v>
      </c>
      <c r="T35" s="80">
        <v>1</v>
      </c>
      <c r="U35" s="39"/>
    </row>
    <row r="36" spans="1:21" ht="54" customHeight="1" x14ac:dyDescent="0.35">
      <c r="A36" s="43"/>
      <c r="B36" s="829"/>
      <c r="C36" s="221" t="s">
        <v>2044</v>
      </c>
      <c r="D36" s="82" t="s">
        <v>2104</v>
      </c>
      <c r="E36" s="221" t="s">
        <v>67</v>
      </c>
      <c r="F36" s="221" t="s">
        <v>67</v>
      </c>
      <c r="G36" s="221">
        <v>3200</v>
      </c>
      <c r="H36" s="221" t="s">
        <v>73</v>
      </c>
      <c r="I36" s="264">
        <f>599811408+22000000000</f>
        <v>22599811408</v>
      </c>
      <c r="J36" s="275" t="s">
        <v>93</v>
      </c>
      <c r="K36" s="102" t="s">
        <v>120</v>
      </c>
      <c r="L36" s="80">
        <v>0.8</v>
      </c>
      <c r="M36" s="403">
        <v>0.6</v>
      </c>
      <c r="N36" s="80">
        <v>0.6</v>
      </c>
      <c r="O36" s="365" t="s">
        <v>120</v>
      </c>
      <c r="P36" s="80">
        <v>1</v>
      </c>
      <c r="Q36" s="79" t="s">
        <v>172</v>
      </c>
      <c r="R36" s="88">
        <v>1</v>
      </c>
      <c r="S36" s="79" t="s">
        <v>199</v>
      </c>
      <c r="T36" s="80">
        <v>1</v>
      </c>
      <c r="U36" s="39"/>
    </row>
    <row r="37" spans="1:21" ht="46" x14ac:dyDescent="0.35">
      <c r="A37" s="43"/>
      <c r="B37" s="829"/>
      <c r="C37" s="221" t="s">
        <v>2044</v>
      </c>
      <c r="D37" s="82" t="s">
        <v>1949</v>
      </c>
      <c r="E37" s="221" t="s">
        <v>67</v>
      </c>
      <c r="F37" s="221" t="s">
        <v>67</v>
      </c>
      <c r="G37" s="221">
        <v>1100</v>
      </c>
      <c r="H37" s="221" t="s">
        <v>73</v>
      </c>
      <c r="I37" s="264">
        <v>4690683324</v>
      </c>
      <c r="J37" s="275" t="s">
        <v>93</v>
      </c>
      <c r="K37" s="102" t="s">
        <v>202</v>
      </c>
      <c r="L37" s="80">
        <v>0.5</v>
      </c>
      <c r="M37" s="403">
        <v>0.78</v>
      </c>
      <c r="N37" s="80">
        <v>0.82</v>
      </c>
      <c r="O37" s="365" t="s">
        <v>204</v>
      </c>
      <c r="P37" s="80">
        <v>1</v>
      </c>
      <c r="Q37" s="79" t="s">
        <v>66</v>
      </c>
      <c r="R37" s="88"/>
      <c r="S37" s="79" t="s">
        <v>66</v>
      </c>
      <c r="T37" s="80"/>
      <c r="U37" s="39"/>
    </row>
    <row r="38" spans="1:21" ht="73.5" customHeight="1" x14ac:dyDescent="0.35">
      <c r="A38" s="43"/>
      <c r="B38" s="829"/>
      <c r="C38" s="221" t="s">
        <v>2044</v>
      </c>
      <c r="D38" s="82" t="s">
        <v>2105</v>
      </c>
      <c r="E38" s="221" t="s">
        <v>67</v>
      </c>
      <c r="F38" s="221" t="s">
        <v>67</v>
      </c>
      <c r="G38" s="221">
        <v>16978</v>
      </c>
      <c r="H38" s="221" t="s">
        <v>73</v>
      </c>
      <c r="I38" s="264">
        <f>1662568872+21000000000</f>
        <v>22662568872</v>
      </c>
      <c r="J38" s="275" t="s">
        <v>93</v>
      </c>
      <c r="K38" s="102" t="s">
        <v>120</v>
      </c>
      <c r="L38" s="80">
        <v>0.4</v>
      </c>
      <c r="M38" s="403">
        <v>0.11</v>
      </c>
      <c r="N38" s="80">
        <v>0.5</v>
      </c>
      <c r="O38" s="365" t="s">
        <v>120</v>
      </c>
      <c r="P38" s="80">
        <v>1</v>
      </c>
      <c r="Q38" s="79" t="s">
        <v>172</v>
      </c>
      <c r="R38" s="88">
        <v>1</v>
      </c>
      <c r="S38" s="79" t="s">
        <v>199</v>
      </c>
      <c r="T38" s="80">
        <v>1</v>
      </c>
      <c r="U38" s="39"/>
    </row>
    <row r="39" spans="1:21" ht="54" customHeight="1" x14ac:dyDescent="0.35">
      <c r="A39" s="43"/>
      <c r="B39" s="829"/>
      <c r="C39" s="221" t="s">
        <v>2045</v>
      </c>
      <c r="D39" s="82" t="s">
        <v>2106</v>
      </c>
      <c r="E39" s="221" t="s">
        <v>67</v>
      </c>
      <c r="F39" s="221" t="s">
        <v>67</v>
      </c>
      <c r="G39" s="221">
        <v>1300</v>
      </c>
      <c r="H39" s="221" t="s">
        <v>73</v>
      </c>
      <c r="I39" s="264">
        <f>350000000+6000000000</f>
        <v>6350000000</v>
      </c>
      <c r="J39" s="275" t="s">
        <v>93</v>
      </c>
      <c r="K39" s="102" t="s">
        <v>120</v>
      </c>
      <c r="L39" s="80">
        <v>0.8</v>
      </c>
      <c r="M39" s="403">
        <v>0.8</v>
      </c>
      <c r="N39" s="80">
        <v>0.8</v>
      </c>
      <c r="O39" s="365" t="s">
        <v>172</v>
      </c>
      <c r="P39" s="80">
        <v>1</v>
      </c>
      <c r="Q39" s="79" t="s">
        <v>66</v>
      </c>
      <c r="R39" s="88"/>
      <c r="S39" s="79" t="s">
        <v>66</v>
      </c>
      <c r="T39" s="80"/>
      <c r="U39" s="39"/>
    </row>
    <row r="40" spans="1:21" ht="46" x14ac:dyDescent="0.35">
      <c r="A40" s="43"/>
      <c r="B40" s="829"/>
      <c r="C40" s="42" t="s">
        <v>2046</v>
      </c>
      <c r="D40" s="101" t="s">
        <v>1950</v>
      </c>
      <c r="E40" s="42" t="s">
        <v>67</v>
      </c>
      <c r="F40" s="42" t="s">
        <v>67</v>
      </c>
      <c r="G40" s="42">
        <v>1169</v>
      </c>
      <c r="H40" s="42" t="s">
        <v>73</v>
      </c>
      <c r="I40" s="264">
        <v>1576262129</v>
      </c>
      <c r="J40" s="275" t="s">
        <v>93</v>
      </c>
      <c r="K40" s="83" t="s">
        <v>204</v>
      </c>
      <c r="L40" s="80">
        <v>1</v>
      </c>
      <c r="M40" s="403">
        <v>1</v>
      </c>
      <c r="N40" s="80">
        <v>1</v>
      </c>
      <c r="O40" s="79" t="s">
        <v>66</v>
      </c>
      <c r="P40" s="80"/>
      <c r="Q40" s="79" t="s">
        <v>66</v>
      </c>
      <c r="R40" s="88"/>
      <c r="S40" s="79" t="s">
        <v>66</v>
      </c>
      <c r="T40" s="80"/>
      <c r="U40" s="39"/>
    </row>
    <row r="41" spans="1:21" ht="46" x14ac:dyDescent="0.35">
      <c r="A41" s="43"/>
      <c r="B41" s="829"/>
      <c r="C41" s="42" t="s">
        <v>2047</v>
      </c>
      <c r="D41" s="101" t="s">
        <v>2107</v>
      </c>
      <c r="E41" s="42" t="s">
        <v>67</v>
      </c>
      <c r="F41" s="42" t="s">
        <v>67</v>
      </c>
      <c r="G41" s="42">
        <v>1959</v>
      </c>
      <c r="H41" s="42" t="s">
        <v>73</v>
      </c>
      <c r="I41" s="264">
        <v>4703202941</v>
      </c>
      <c r="J41" s="275" t="s">
        <v>93</v>
      </c>
      <c r="K41" s="83" t="s">
        <v>202</v>
      </c>
      <c r="L41" s="80">
        <v>0.49</v>
      </c>
      <c r="M41" s="403">
        <v>0.72</v>
      </c>
      <c r="N41" s="80">
        <v>0.79600000000000004</v>
      </c>
      <c r="O41" s="79" t="s">
        <v>204</v>
      </c>
      <c r="P41" s="80">
        <v>1</v>
      </c>
      <c r="Q41" s="79" t="s">
        <v>66</v>
      </c>
      <c r="R41" s="88"/>
      <c r="S41" s="79" t="s">
        <v>66</v>
      </c>
      <c r="T41" s="80"/>
      <c r="U41" s="39"/>
    </row>
    <row r="42" spans="1:21" ht="38.25" customHeight="1" x14ac:dyDescent="0.35">
      <c r="A42" s="43"/>
      <c r="B42" s="829"/>
      <c r="C42" s="42" t="s">
        <v>2048</v>
      </c>
      <c r="D42" s="98" t="s">
        <v>1943</v>
      </c>
      <c r="E42" s="42" t="s">
        <v>67</v>
      </c>
      <c r="F42" s="42" t="s">
        <v>67</v>
      </c>
      <c r="G42" s="42">
        <v>3144</v>
      </c>
      <c r="H42" s="42" t="s">
        <v>73</v>
      </c>
      <c r="I42" s="264">
        <v>19896945530</v>
      </c>
      <c r="J42" s="275" t="s">
        <v>93</v>
      </c>
      <c r="K42" s="83" t="s">
        <v>204</v>
      </c>
      <c r="L42" s="80">
        <v>1</v>
      </c>
      <c r="M42" s="403">
        <v>0.97</v>
      </c>
      <c r="N42" s="80">
        <v>0.99</v>
      </c>
      <c r="O42" s="79" t="s">
        <v>66</v>
      </c>
      <c r="P42" s="80"/>
      <c r="Q42" s="79" t="s">
        <v>66</v>
      </c>
      <c r="R42" s="88"/>
      <c r="S42" s="79" t="s">
        <v>66</v>
      </c>
      <c r="T42" s="80"/>
      <c r="U42" s="39"/>
    </row>
    <row r="43" spans="1:21" ht="35.25" customHeight="1" x14ac:dyDescent="0.35">
      <c r="A43" s="43"/>
      <c r="B43" s="829"/>
      <c r="C43" s="42" t="s">
        <v>2049</v>
      </c>
      <c r="D43" s="98" t="s">
        <v>1951</v>
      </c>
      <c r="E43" s="42" t="s">
        <v>67</v>
      </c>
      <c r="F43" s="42" t="s">
        <v>67</v>
      </c>
      <c r="G43" s="42">
        <v>577</v>
      </c>
      <c r="H43" s="42" t="s">
        <v>73</v>
      </c>
      <c r="I43" s="264">
        <v>644868125</v>
      </c>
      <c r="J43" s="275" t="s">
        <v>93</v>
      </c>
      <c r="K43" s="83" t="s">
        <v>204</v>
      </c>
      <c r="L43" s="80">
        <v>1</v>
      </c>
      <c r="M43" s="403">
        <v>0.8</v>
      </c>
      <c r="N43" s="80">
        <v>0.8</v>
      </c>
      <c r="O43" s="79" t="s">
        <v>66</v>
      </c>
      <c r="P43" s="80"/>
      <c r="Q43" s="79" t="s">
        <v>66</v>
      </c>
      <c r="R43" s="88"/>
      <c r="S43" s="79" t="s">
        <v>66</v>
      </c>
      <c r="T43" s="80"/>
      <c r="U43" s="39"/>
    </row>
    <row r="44" spans="1:21" ht="46" x14ac:dyDescent="0.35">
      <c r="A44" s="43"/>
      <c r="B44" s="829"/>
      <c r="C44" s="42" t="s">
        <v>2049</v>
      </c>
      <c r="D44" s="98" t="s">
        <v>1952</v>
      </c>
      <c r="E44" s="42" t="s">
        <v>67</v>
      </c>
      <c r="F44" s="42" t="s">
        <v>67</v>
      </c>
      <c r="G44" s="42">
        <v>13325</v>
      </c>
      <c r="H44" s="42" t="s">
        <v>41</v>
      </c>
      <c r="I44" s="264">
        <v>4258362849</v>
      </c>
      <c r="J44" s="275" t="s">
        <v>93</v>
      </c>
      <c r="K44" s="83" t="s">
        <v>204</v>
      </c>
      <c r="L44" s="80">
        <v>1</v>
      </c>
      <c r="M44" s="403">
        <v>0.95</v>
      </c>
      <c r="N44" s="80">
        <v>0.95</v>
      </c>
      <c r="O44" s="79" t="s">
        <v>66</v>
      </c>
      <c r="P44" s="80"/>
      <c r="Q44" s="79" t="s">
        <v>66</v>
      </c>
      <c r="R44" s="88"/>
      <c r="S44" s="79" t="s">
        <v>66</v>
      </c>
      <c r="T44" s="80"/>
      <c r="U44" s="39"/>
    </row>
    <row r="45" spans="1:21" ht="46" x14ac:dyDescent="0.35">
      <c r="A45" s="43"/>
      <c r="B45" s="829"/>
      <c r="C45" s="42" t="s">
        <v>2050</v>
      </c>
      <c r="D45" s="98" t="s">
        <v>1953</v>
      </c>
      <c r="E45" s="42" t="s">
        <v>67</v>
      </c>
      <c r="F45" s="42" t="s">
        <v>67</v>
      </c>
      <c r="G45" s="42">
        <v>6796</v>
      </c>
      <c r="H45" s="42" t="s">
        <v>73</v>
      </c>
      <c r="I45" s="264">
        <v>3843634757</v>
      </c>
      <c r="J45" s="275" t="s">
        <v>93</v>
      </c>
      <c r="K45" s="83" t="s">
        <v>202</v>
      </c>
      <c r="L45" s="80">
        <v>0.4</v>
      </c>
      <c r="M45" s="403">
        <v>0.02</v>
      </c>
      <c r="N45" s="80">
        <v>0.18</v>
      </c>
      <c r="O45" s="79" t="s">
        <v>202</v>
      </c>
      <c r="P45" s="80">
        <v>0.8</v>
      </c>
      <c r="Q45" s="79" t="s">
        <v>204</v>
      </c>
      <c r="R45" s="88">
        <v>1</v>
      </c>
      <c r="S45" s="79" t="s">
        <v>66</v>
      </c>
      <c r="T45" s="80"/>
      <c r="U45" s="39"/>
    </row>
    <row r="46" spans="1:21" x14ac:dyDescent="0.35">
      <c r="A46" s="39"/>
      <c r="B46" s="39"/>
      <c r="C46" s="39"/>
      <c r="D46" s="39"/>
      <c r="E46" s="39"/>
      <c r="F46" s="56"/>
      <c r="G46" s="56"/>
      <c r="H46" s="56"/>
      <c r="J46" s="185"/>
      <c r="K46" s="185"/>
      <c r="L46" s="39"/>
      <c r="N46" s="39"/>
      <c r="O46" s="39"/>
      <c r="P46" s="39"/>
      <c r="Q46" s="39"/>
      <c r="R46" s="39"/>
      <c r="S46" s="39"/>
      <c r="T46" s="39"/>
      <c r="U46" s="39"/>
    </row>
    <row r="47" spans="1:21" ht="28.5" hidden="1" customHeight="1" x14ac:dyDescent="0.35">
      <c r="A47" s="39"/>
      <c r="B47" s="830" t="s">
        <v>1677</v>
      </c>
      <c r="C47" s="831"/>
      <c r="D47" s="831"/>
      <c r="E47" s="831"/>
      <c r="F47" s="831"/>
      <c r="G47" s="831"/>
      <c r="H47" s="831"/>
      <c r="I47" s="832"/>
      <c r="J47" s="85"/>
      <c r="K47" s="834" t="s">
        <v>1678</v>
      </c>
      <c r="L47" s="836"/>
      <c r="M47" s="836"/>
      <c r="N47" s="836"/>
      <c r="O47" s="834" t="s">
        <v>1679</v>
      </c>
      <c r="P47" s="835"/>
      <c r="Q47" s="834" t="s">
        <v>1680</v>
      </c>
      <c r="R47" s="836"/>
      <c r="S47" s="833" t="s">
        <v>1681</v>
      </c>
      <c r="T47" s="833"/>
      <c r="U47" s="39"/>
    </row>
    <row r="48" spans="1:21" ht="42.75" hidden="1" customHeight="1" x14ac:dyDescent="0.35">
      <c r="A48" s="43"/>
      <c r="B48" s="57" t="s">
        <v>1463</v>
      </c>
      <c r="C48" s="57" t="s">
        <v>1682</v>
      </c>
      <c r="D48" s="57" t="s">
        <v>1683</v>
      </c>
      <c r="E48" s="58" t="s">
        <v>1884</v>
      </c>
      <c r="F48" s="58" t="s">
        <v>1885</v>
      </c>
      <c r="G48" s="58" t="s">
        <v>1685</v>
      </c>
      <c r="H48" s="57" t="s">
        <v>1686</v>
      </c>
      <c r="I48" s="513" t="s">
        <v>1687</v>
      </c>
      <c r="J48" s="62" t="s">
        <v>1688</v>
      </c>
      <c r="K48" s="58" t="s">
        <v>1320</v>
      </c>
      <c r="L48" s="57" t="s">
        <v>1689</v>
      </c>
      <c r="M48" s="62" t="s">
        <v>1690</v>
      </c>
      <c r="N48" s="62" t="s">
        <v>1691</v>
      </c>
      <c r="O48" s="57" t="s">
        <v>1320</v>
      </c>
      <c r="P48" s="57" t="s">
        <v>1689</v>
      </c>
      <c r="Q48" s="57" t="s">
        <v>1320</v>
      </c>
      <c r="R48" s="87" t="s">
        <v>1689</v>
      </c>
      <c r="S48" s="89" t="s">
        <v>1320</v>
      </c>
      <c r="T48" s="89" t="s">
        <v>1689</v>
      </c>
      <c r="U48" s="39"/>
    </row>
    <row r="49" spans="1:21" ht="98.25" hidden="1" customHeight="1" x14ac:dyDescent="0.35">
      <c r="A49" s="43"/>
      <c r="B49" s="837" t="s">
        <v>1692</v>
      </c>
      <c r="C49" s="250" t="s">
        <v>2197</v>
      </c>
      <c r="D49" s="273" t="s">
        <v>2108</v>
      </c>
      <c r="E49" s="251" t="s">
        <v>67</v>
      </c>
      <c r="F49" s="251" t="s">
        <v>67</v>
      </c>
      <c r="G49" s="252">
        <v>20503</v>
      </c>
      <c r="H49" s="253" t="s">
        <v>73</v>
      </c>
      <c r="I49" s="81">
        <v>702000000</v>
      </c>
      <c r="J49" s="275" t="s">
        <v>68</v>
      </c>
      <c r="K49" s="102" t="s">
        <v>121</v>
      </c>
      <c r="L49" s="80">
        <v>0.2</v>
      </c>
      <c r="M49" s="403">
        <v>0.53800000000000003</v>
      </c>
      <c r="N49" s="403">
        <v>0.98140000000000005</v>
      </c>
      <c r="O49" s="102" t="s">
        <v>139</v>
      </c>
      <c r="P49" s="80">
        <v>1</v>
      </c>
      <c r="Q49" s="79" t="s">
        <v>66</v>
      </c>
      <c r="R49" s="88"/>
      <c r="S49" s="79" t="s">
        <v>66</v>
      </c>
      <c r="T49" s="80"/>
      <c r="U49" s="39"/>
    </row>
    <row r="50" spans="1:21" ht="134.25" hidden="1" customHeight="1" x14ac:dyDescent="0.35">
      <c r="B50" s="829"/>
      <c r="C50" s="250" t="s">
        <v>2054</v>
      </c>
      <c r="D50" s="254" t="s">
        <v>2109</v>
      </c>
      <c r="E50" s="251" t="s">
        <v>67</v>
      </c>
      <c r="F50" s="251" t="s">
        <v>67</v>
      </c>
      <c r="G50" s="253">
        <v>200</v>
      </c>
      <c r="H50" s="253" t="s">
        <v>73</v>
      </c>
      <c r="I50" s="81">
        <v>453360000</v>
      </c>
      <c r="J50" s="275" t="s">
        <v>68</v>
      </c>
      <c r="K50" s="102" t="s">
        <v>121</v>
      </c>
      <c r="L50" s="80">
        <v>0.2</v>
      </c>
      <c r="M50" s="403">
        <v>0</v>
      </c>
      <c r="N50" s="80">
        <v>0.25</v>
      </c>
      <c r="O50" s="102" t="s">
        <v>139</v>
      </c>
      <c r="P50" s="80">
        <v>1</v>
      </c>
      <c r="Q50" s="79" t="s">
        <v>66</v>
      </c>
      <c r="R50" s="88"/>
      <c r="S50" s="79" t="s">
        <v>66</v>
      </c>
      <c r="T50" s="80"/>
      <c r="U50" s="39"/>
    </row>
    <row r="51" spans="1:21" hidden="1" x14ac:dyDescent="0.35">
      <c r="A51" s="39"/>
      <c r="B51" s="39"/>
      <c r="C51" s="39"/>
      <c r="D51" s="39"/>
      <c r="E51" s="39"/>
      <c r="F51" s="56"/>
      <c r="G51" s="56"/>
      <c r="H51" s="56"/>
      <c r="I51" s="56"/>
      <c r="J51" s="185"/>
      <c r="K51" s="185"/>
      <c r="L51" s="39"/>
      <c r="N51" s="39"/>
      <c r="O51" s="39"/>
      <c r="P51" s="39"/>
      <c r="Q51" s="39"/>
      <c r="R51" s="39"/>
      <c r="S51" s="39"/>
      <c r="T51" s="39"/>
      <c r="U51" s="39"/>
    </row>
    <row r="52" spans="1:21" hidden="1" x14ac:dyDescent="0.35">
      <c r="A52" s="39"/>
      <c r="B52" s="834" t="s">
        <v>1677</v>
      </c>
      <c r="C52" s="836"/>
      <c r="D52" s="836"/>
      <c r="E52" s="836"/>
      <c r="F52" s="836"/>
      <c r="G52" s="836"/>
      <c r="H52" s="836"/>
      <c r="I52" s="835"/>
      <c r="J52" s="77"/>
      <c r="K52" s="834" t="s">
        <v>1678</v>
      </c>
      <c r="L52" s="836"/>
      <c r="M52" s="836"/>
      <c r="N52" s="836"/>
      <c r="O52" s="834" t="s">
        <v>1679</v>
      </c>
      <c r="P52" s="835"/>
      <c r="Q52" s="834" t="s">
        <v>1680</v>
      </c>
      <c r="R52" s="836"/>
      <c r="S52" s="833" t="s">
        <v>1681</v>
      </c>
      <c r="T52" s="833"/>
      <c r="U52" s="39"/>
    </row>
    <row r="53" spans="1:21" ht="23" hidden="1" x14ac:dyDescent="0.35">
      <c r="A53" s="43"/>
      <c r="B53" s="57" t="s">
        <v>1463</v>
      </c>
      <c r="C53" s="57" t="s">
        <v>1682</v>
      </c>
      <c r="D53" s="57" t="s">
        <v>1683</v>
      </c>
      <c r="E53" s="58" t="s">
        <v>1884</v>
      </c>
      <c r="F53" s="58" t="s">
        <v>1885</v>
      </c>
      <c r="G53" s="58" t="s">
        <v>1685</v>
      </c>
      <c r="H53" s="57" t="s">
        <v>1686</v>
      </c>
      <c r="I53" s="57" t="s">
        <v>1687</v>
      </c>
      <c r="J53" s="62" t="s">
        <v>1688</v>
      </c>
      <c r="K53" s="58" t="s">
        <v>1320</v>
      </c>
      <c r="L53" s="57" t="s">
        <v>1689</v>
      </c>
      <c r="M53" s="62" t="s">
        <v>1690</v>
      </c>
      <c r="N53" s="62" t="s">
        <v>1691</v>
      </c>
      <c r="O53" s="57" t="s">
        <v>1320</v>
      </c>
      <c r="P53" s="57" t="s">
        <v>1689</v>
      </c>
      <c r="Q53" s="57" t="s">
        <v>1320</v>
      </c>
      <c r="R53" s="87" t="s">
        <v>1689</v>
      </c>
      <c r="S53" s="89" t="s">
        <v>1320</v>
      </c>
      <c r="T53" s="89" t="s">
        <v>1689</v>
      </c>
      <c r="U53" s="39"/>
    </row>
    <row r="54" spans="1:21" ht="34.5" hidden="1" x14ac:dyDescent="0.35">
      <c r="A54" s="43"/>
      <c r="B54" s="837" t="s">
        <v>1492</v>
      </c>
      <c r="C54" s="42" t="s">
        <v>2034</v>
      </c>
      <c r="D54" s="274" t="s">
        <v>1927</v>
      </c>
      <c r="E54" s="42" t="s">
        <v>67</v>
      </c>
      <c r="F54" s="42" t="s">
        <v>67</v>
      </c>
      <c r="G54" s="42">
        <v>3500</v>
      </c>
      <c r="H54" s="42" t="s">
        <v>73</v>
      </c>
      <c r="I54" s="81">
        <v>495089593</v>
      </c>
      <c r="J54" s="275" t="s">
        <v>68</v>
      </c>
      <c r="K54" s="102" t="s">
        <v>92</v>
      </c>
      <c r="L54" s="80">
        <v>1</v>
      </c>
      <c r="M54" s="403">
        <v>0</v>
      </c>
      <c r="N54" s="80">
        <v>0</v>
      </c>
      <c r="O54" s="82" t="s">
        <v>202</v>
      </c>
      <c r="P54" s="80">
        <v>1</v>
      </c>
      <c r="Q54" s="82" t="s">
        <v>203</v>
      </c>
      <c r="R54" s="88">
        <v>1</v>
      </c>
      <c r="S54" s="79" t="s">
        <v>66</v>
      </c>
      <c r="T54" s="80"/>
      <c r="U54" s="39"/>
    </row>
    <row r="55" spans="1:21" ht="69" hidden="1" x14ac:dyDescent="0.35">
      <c r="A55" s="43"/>
      <c r="B55" s="829"/>
      <c r="C55" s="83" t="s">
        <v>2116</v>
      </c>
      <c r="D55" s="274" t="s">
        <v>1956</v>
      </c>
      <c r="E55" s="42" t="s">
        <v>67</v>
      </c>
      <c r="F55" s="42" t="s">
        <v>67</v>
      </c>
      <c r="G55" s="42">
        <v>24691</v>
      </c>
      <c r="H55" s="42" t="s">
        <v>98</v>
      </c>
      <c r="I55" s="81">
        <v>1088277220</v>
      </c>
      <c r="J55" s="275" t="s">
        <v>93</v>
      </c>
      <c r="K55" s="102" t="s">
        <v>204</v>
      </c>
      <c r="L55" s="80">
        <v>1</v>
      </c>
      <c r="M55" s="403">
        <v>1</v>
      </c>
      <c r="N55" s="80">
        <v>1</v>
      </c>
      <c r="O55" s="79" t="s">
        <v>66</v>
      </c>
      <c r="P55" s="80"/>
      <c r="Q55" s="79" t="s">
        <v>66</v>
      </c>
      <c r="R55" s="88"/>
      <c r="S55" s="79" t="s">
        <v>66</v>
      </c>
      <c r="T55" s="80"/>
      <c r="U55" s="39"/>
    </row>
    <row r="56" spans="1:21" ht="69" hidden="1" x14ac:dyDescent="0.35">
      <c r="A56" s="43"/>
      <c r="B56" s="829"/>
      <c r="C56" s="42" t="s">
        <v>2055</v>
      </c>
      <c r="D56" s="274" t="s">
        <v>1956</v>
      </c>
      <c r="E56" s="42" t="s">
        <v>67</v>
      </c>
      <c r="F56" s="42" t="s">
        <v>67</v>
      </c>
      <c r="G56" s="42">
        <v>10432</v>
      </c>
      <c r="H56" s="42" t="s">
        <v>98</v>
      </c>
      <c r="I56" s="81">
        <v>1088277220</v>
      </c>
      <c r="J56" s="275" t="s">
        <v>93</v>
      </c>
      <c r="K56" s="102" t="s">
        <v>204</v>
      </c>
      <c r="L56" s="80">
        <v>1</v>
      </c>
      <c r="M56" s="403">
        <v>1</v>
      </c>
      <c r="N56" s="80">
        <v>1</v>
      </c>
      <c r="O56" s="79" t="s">
        <v>66</v>
      </c>
      <c r="P56" s="80"/>
      <c r="Q56" s="79" t="s">
        <v>66</v>
      </c>
      <c r="R56" s="88"/>
      <c r="S56" s="79" t="s">
        <v>66</v>
      </c>
      <c r="T56" s="80"/>
      <c r="U56" s="39"/>
    </row>
    <row r="57" spans="1:21" ht="74.25" hidden="1" customHeight="1" x14ac:dyDescent="0.35">
      <c r="A57" s="43"/>
      <c r="B57" s="829"/>
      <c r="C57" s="42" t="s">
        <v>2130</v>
      </c>
      <c r="D57" s="274" t="s">
        <v>1956</v>
      </c>
      <c r="E57" s="42" t="s">
        <v>67</v>
      </c>
      <c r="F57" s="42" t="s">
        <v>67</v>
      </c>
      <c r="G57" s="42">
        <v>10432</v>
      </c>
      <c r="H57" s="42" t="s">
        <v>98</v>
      </c>
      <c r="I57" s="81">
        <v>1088277220</v>
      </c>
      <c r="J57" s="275" t="s">
        <v>93</v>
      </c>
      <c r="K57" s="102" t="s">
        <v>204</v>
      </c>
      <c r="L57" s="80">
        <v>1</v>
      </c>
      <c r="M57" s="403">
        <v>1</v>
      </c>
      <c r="N57" s="80">
        <v>1</v>
      </c>
      <c r="O57" s="79" t="s">
        <v>66</v>
      </c>
      <c r="P57" s="80"/>
      <c r="Q57" s="79" t="s">
        <v>66</v>
      </c>
      <c r="R57" s="88"/>
      <c r="S57" s="79" t="s">
        <v>66</v>
      </c>
      <c r="T57" s="80"/>
      <c r="U57" s="39"/>
    </row>
    <row r="58" spans="1:21" ht="66" hidden="1" customHeight="1" x14ac:dyDescent="0.35">
      <c r="A58" s="43"/>
      <c r="B58" s="829"/>
      <c r="C58" s="42" t="s">
        <v>1347</v>
      </c>
      <c r="D58" s="274" t="s">
        <v>2056</v>
      </c>
      <c r="E58" s="101" t="s">
        <v>52</v>
      </c>
      <c r="F58" s="101" t="s">
        <v>52</v>
      </c>
      <c r="G58" s="42">
        <v>2363521</v>
      </c>
      <c r="H58" s="42" t="s">
        <v>98</v>
      </c>
      <c r="I58" s="81">
        <v>34003137068</v>
      </c>
      <c r="J58" s="275" t="s">
        <v>114</v>
      </c>
      <c r="K58" s="102" t="s">
        <v>92</v>
      </c>
      <c r="L58" s="80">
        <v>1</v>
      </c>
      <c r="M58" s="403">
        <v>0</v>
      </c>
      <c r="N58" s="403">
        <v>1</v>
      </c>
      <c r="O58" s="45" t="s">
        <v>202</v>
      </c>
      <c r="P58" s="80">
        <v>0.5</v>
      </c>
      <c r="Q58" s="45" t="s">
        <v>202</v>
      </c>
      <c r="R58" s="88">
        <v>0.75</v>
      </c>
      <c r="S58" s="45" t="s">
        <v>203</v>
      </c>
      <c r="T58" s="80">
        <v>1</v>
      </c>
      <c r="U58" s="39"/>
    </row>
    <row r="59" spans="1:21" hidden="1" x14ac:dyDescent="0.35">
      <c r="A59" s="39"/>
      <c r="B59" s="834" t="s">
        <v>1677</v>
      </c>
      <c r="C59" s="836"/>
      <c r="D59" s="836"/>
      <c r="E59" s="836"/>
      <c r="F59" s="836"/>
      <c r="G59" s="836"/>
      <c r="H59" s="836"/>
      <c r="I59" s="835"/>
      <c r="J59" s="77"/>
      <c r="K59" s="834" t="s">
        <v>1678</v>
      </c>
      <c r="L59" s="836"/>
      <c r="M59" s="836"/>
      <c r="N59" s="836"/>
      <c r="O59" s="834" t="s">
        <v>1679</v>
      </c>
      <c r="P59" s="835"/>
      <c r="Q59" s="834" t="s">
        <v>1680</v>
      </c>
      <c r="R59" s="836"/>
      <c r="S59" s="833" t="s">
        <v>1681</v>
      </c>
      <c r="T59" s="833"/>
      <c r="U59" s="39"/>
    </row>
    <row r="60" spans="1:21" ht="34.4" hidden="1" customHeight="1" x14ac:dyDescent="0.35">
      <c r="A60" s="43"/>
      <c r="B60" s="57" t="s">
        <v>1463</v>
      </c>
      <c r="C60" s="57" t="s">
        <v>1682</v>
      </c>
      <c r="D60" s="57" t="s">
        <v>1683</v>
      </c>
      <c r="E60" s="58" t="s">
        <v>1884</v>
      </c>
      <c r="F60" s="58" t="s">
        <v>1885</v>
      </c>
      <c r="G60" s="58" t="s">
        <v>1685</v>
      </c>
      <c r="H60" s="57" t="s">
        <v>1686</v>
      </c>
      <c r="I60" s="57" t="s">
        <v>1687</v>
      </c>
      <c r="J60" s="62" t="s">
        <v>1688</v>
      </c>
      <c r="K60" s="58" t="s">
        <v>1320</v>
      </c>
      <c r="L60" s="57" t="s">
        <v>1689</v>
      </c>
      <c r="M60" s="62" t="s">
        <v>1690</v>
      </c>
      <c r="N60" s="62" t="s">
        <v>1691</v>
      </c>
      <c r="O60" s="57" t="s">
        <v>1320</v>
      </c>
      <c r="P60" s="57" t="s">
        <v>1689</v>
      </c>
      <c r="Q60" s="57" t="s">
        <v>1320</v>
      </c>
      <c r="R60" s="87" t="s">
        <v>1689</v>
      </c>
      <c r="S60" s="89" t="s">
        <v>1320</v>
      </c>
      <c r="T60" s="89" t="s">
        <v>1689</v>
      </c>
      <c r="U60" s="39"/>
    </row>
    <row r="61" spans="1:21" hidden="1" x14ac:dyDescent="0.35">
      <c r="A61" s="43"/>
      <c r="B61" s="838" t="s">
        <v>1500</v>
      </c>
      <c r="C61" s="42"/>
      <c r="D61" s="100"/>
      <c r="E61" s="100"/>
      <c r="F61" s="42"/>
      <c r="G61" s="42"/>
      <c r="H61" s="42"/>
      <c r="I61" s="81"/>
      <c r="J61" s="283"/>
      <c r="K61" s="102"/>
      <c r="L61" s="80"/>
      <c r="M61" s="403"/>
      <c r="N61" s="80"/>
      <c r="O61" s="82"/>
      <c r="P61" s="80"/>
      <c r="Q61" s="82"/>
      <c r="R61" s="88"/>
      <c r="S61" s="82"/>
      <c r="T61" s="80"/>
      <c r="U61" s="39"/>
    </row>
    <row r="62" spans="1:21" hidden="1" x14ac:dyDescent="0.35">
      <c r="A62" s="43"/>
      <c r="B62" s="839"/>
      <c r="C62" s="42"/>
      <c r="D62" s="101"/>
      <c r="E62" s="101"/>
      <c r="F62" s="42"/>
      <c r="G62" s="42"/>
      <c r="H62" s="42"/>
      <c r="I62" s="81"/>
      <c r="J62" s="283"/>
      <c r="K62" s="83"/>
      <c r="L62" s="80"/>
      <c r="M62" s="403"/>
      <c r="N62" s="80"/>
      <c r="O62" s="45"/>
      <c r="P62" s="80"/>
      <c r="Q62" s="45"/>
      <c r="R62" s="88"/>
      <c r="S62" s="45"/>
      <c r="T62" s="80"/>
      <c r="U62" s="39"/>
    </row>
    <row r="63" spans="1:21" hidden="1" x14ac:dyDescent="0.35">
      <c r="A63" s="43"/>
      <c r="B63" s="839"/>
      <c r="C63" s="83"/>
      <c r="D63" s="101"/>
      <c r="E63" s="101"/>
      <c r="F63" s="42"/>
      <c r="G63" s="42"/>
      <c r="H63" s="42"/>
      <c r="I63" s="81"/>
      <c r="K63" s="83"/>
      <c r="L63" s="80"/>
      <c r="M63" s="403"/>
      <c r="N63" s="80"/>
      <c r="O63" s="45"/>
      <c r="P63" s="80"/>
      <c r="Q63" s="45"/>
      <c r="R63" s="88"/>
      <c r="S63" s="45"/>
      <c r="T63" s="80"/>
      <c r="U63" s="39"/>
    </row>
    <row r="64" spans="1:21" hidden="1" x14ac:dyDescent="0.35">
      <c r="A64" s="43"/>
      <c r="B64" s="839"/>
      <c r="C64" s="83"/>
      <c r="D64" s="101"/>
      <c r="E64" s="101"/>
      <c r="F64" s="42"/>
      <c r="G64" s="42"/>
      <c r="H64" s="42"/>
      <c r="I64" s="81"/>
      <c r="J64" s="283"/>
      <c r="K64" s="83"/>
      <c r="L64" s="80"/>
      <c r="M64" s="403"/>
      <c r="N64" s="80"/>
      <c r="O64" s="45"/>
      <c r="P64" s="80"/>
      <c r="Q64" s="45"/>
      <c r="R64" s="88"/>
      <c r="S64" s="45"/>
      <c r="T64" s="80"/>
      <c r="U64" s="39"/>
    </row>
    <row r="65" spans="1:21" hidden="1" x14ac:dyDescent="0.35">
      <c r="A65" s="43"/>
      <c r="B65" s="840"/>
      <c r="C65" s="42"/>
      <c r="D65" s="101"/>
      <c r="E65" s="101"/>
      <c r="F65" s="42"/>
      <c r="G65" s="42"/>
      <c r="H65" s="42"/>
      <c r="I65" s="81"/>
      <c r="J65" s="283"/>
      <c r="K65" s="83"/>
      <c r="L65" s="80"/>
      <c r="M65" s="403"/>
      <c r="N65" s="80"/>
      <c r="O65" s="45"/>
      <c r="P65" s="80"/>
      <c r="Q65" s="45"/>
      <c r="R65" s="88"/>
      <c r="S65" s="45"/>
      <c r="T65" s="80"/>
      <c r="U65" s="39"/>
    </row>
    <row r="66" spans="1:21" hidden="1" x14ac:dyDescent="0.35">
      <c r="A66" s="39"/>
      <c r="B66" s="834" t="s">
        <v>1677</v>
      </c>
      <c r="C66" s="836"/>
      <c r="D66" s="836"/>
      <c r="E66" s="836"/>
      <c r="F66" s="836"/>
      <c r="G66" s="836"/>
      <c r="H66" s="836"/>
      <c r="I66" s="835"/>
      <c r="J66" s="77"/>
      <c r="K66" s="834" t="s">
        <v>1678</v>
      </c>
      <c r="L66" s="835"/>
      <c r="M66" s="404"/>
      <c r="N66" s="77"/>
      <c r="O66" s="834" t="s">
        <v>1679</v>
      </c>
      <c r="P66" s="835"/>
      <c r="Q66" s="834" t="s">
        <v>1680</v>
      </c>
      <c r="R66" s="835"/>
      <c r="S66" s="834" t="s">
        <v>1681</v>
      </c>
      <c r="T66" s="836"/>
      <c r="U66" s="39"/>
    </row>
    <row r="67" spans="1:21" ht="42" hidden="1" customHeight="1" x14ac:dyDescent="0.35">
      <c r="A67" s="43"/>
      <c r="B67" s="57" t="s">
        <v>1463</v>
      </c>
      <c r="C67" s="57" t="s">
        <v>1682</v>
      </c>
      <c r="D67" s="57" t="s">
        <v>1683</v>
      </c>
      <c r="E67" s="58" t="s">
        <v>1884</v>
      </c>
      <c r="F67" s="58" t="s">
        <v>1885</v>
      </c>
      <c r="G67" s="58" t="s">
        <v>1685</v>
      </c>
      <c r="H67" s="57" t="s">
        <v>1686</v>
      </c>
      <c r="I67" s="57" t="s">
        <v>1687</v>
      </c>
      <c r="J67" s="62" t="s">
        <v>1688</v>
      </c>
      <c r="K67" s="58" t="s">
        <v>1320</v>
      </c>
      <c r="L67" s="57" t="s">
        <v>1689</v>
      </c>
      <c r="M67" s="402" t="s">
        <v>1690</v>
      </c>
      <c r="N67" s="62" t="s">
        <v>1691</v>
      </c>
      <c r="O67" s="57" t="s">
        <v>1320</v>
      </c>
      <c r="P67" s="57" t="s">
        <v>1689</v>
      </c>
      <c r="Q67" s="57" t="s">
        <v>1320</v>
      </c>
      <c r="R67" s="87" t="s">
        <v>1689</v>
      </c>
      <c r="S67" s="89" t="s">
        <v>1320</v>
      </c>
      <c r="T67" s="89" t="s">
        <v>1689</v>
      </c>
      <c r="U67" s="39"/>
    </row>
    <row r="68" spans="1:21" ht="90" hidden="1" customHeight="1" x14ac:dyDescent="0.35">
      <c r="A68" s="43"/>
      <c r="B68" s="828" t="s">
        <v>1367</v>
      </c>
      <c r="C68" s="83" t="s">
        <v>2057</v>
      </c>
      <c r="D68" s="274" t="s">
        <v>1957</v>
      </c>
      <c r="E68" s="42" t="s">
        <v>67</v>
      </c>
      <c r="F68" s="42" t="s">
        <v>67</v>
      </c>
      <c r="G68" s="42">
        <v>2830</v>
      </c>
      <c r="H68" s="42" t="s">
        <v>73</v>
      </c>
      <c r="I68" s="81">
        <v>2497215000</v>
      </c>
      <c r="J68" s="283" t="s">
        <v>68</v>
      </c>
      <c r="K68" s="102" t="s">
        <v>204</v>
      </c>
      <c r="L68" s="80">
        <v>1</v>
      </c>
      <c r="M68" s="403">
        <v>1</v>
      </c>
      <c r="N68" s="80">
        <v>1</v>
      </c>
      <c r="O68" s="79" t="s">
        <v>66</v>
      </c>
      <c r="P68" s="80"/>
      <c r="Q68" s="79" t="s">
        <v>66</v>
      </c>
      <c r="R68" s="88"/>
      <c r="S68" s="79" t="s">
        <v>66</v>
      </c>
      <c r="T68" s="80"/>
      <c r="U68" s="39"/>
    </row>
    <row r="69" spans="1:21" ht="81" hidden="1" customHeight="1" x14ac:dyDescent="0.35">
      <c r="A69" s="43"/>
      <c r="B69" s="829"/>
      <c r="C69" s="102" t="s">
        <v>2161</v>
      </c>
      <c r="D69" s="383" t="s">
        <v>2163</v>
      </c>
      <c r="E69" s="42" t="s">
        <v>67</v>
      </c>
      <c r="F69" s="42" t="s">
        <v>67</v>
      </c>
      <c r="G69" s="221">
        <v>1000</v>
      </c>
      <c r="H69" s="221" t="s">
        <v>73</v>
      </c>
      <c r="I69" s="272">
        <v>938750000</v>
      </c>
      <c r="J69" s="275" t="s">
        <v>68</v>
      </c>
      <c r="K69" s="102" t="s">
        <v>92</v>
      </c>
      <c r="L69" s="80">
        <v>1</v>
      </c>
      <c r="M69" s="403"/>
      <c r="N69" s="403">
        <v>0</v>
      </c>
      <c r="O69" s="102" t="s">
        <v>139</v>
      </c>
      <c r="P69" s="80">
        <v>1</v>
      </c>
      <c r="Q69" s="79" t="s">
        <v>66</v>
      </c>
      <c r="R69" s="88"/>
      <c r="S69" s="79" t="s">
        <v>66</v>
      </c>
      <c r="T69" s="80"/>
      <c r="U69" s="39"/>
    </row>
    <row r="70" spans="1:21" hidden="1" x14ac:dyDescent="0.35"/>
    <row r="71" spans="1:21" ht="120.75" hidden="1" customHeight="1" x14ac:dyDescent="0.35">
      <c r="B71" s="826"/>
      <c r="C71" s="826"/>
      <c r="D71" s="67"/>
    </row>
    <row r="72" spans="1:21" ht="18.75" hidden="1" customHeight="1" x14ac:dyDescent="0.35">
      <c r="B72" s="769" t="s">
        <v>1396</v>
      </c>
      <c r="C72" s="769"/>
      <c r="D72" s="89" t="s">
        <v>1397</v>
      </c>
    </row>
    <row r="73" spans="1:21" ht="24" hidden="1" customHeight="1" x14ac:dyDescent="0.35">
      <c r="B73" s="825" t="s">
        <v>2318</v>
      </c>
      <c r="C73" s="825"/>
      <c r="D73" s="486" t="s">
        <v>2076</v>
      </c>
      <c r="E73" s="49"/>
    </row>
    <row r="74" spans="1:21" hidden="1" x14ac:dyDescent="0.35"/>
    <row r="81" spans="2:8" ht="84" customHeight="1" x14ac:dyDescent="0.35"/>
    <row r="82" spans="2:8" ht="60.75" customHeight="1" x14ac:dyDescent="0.35">
      <c r="B82" s="348"/>
    </row>
    <row r="84" spans="2:8" ht="10.5" customHeight="1" x14ac:dyDescent="0.35"/>
    <row r="94" spans="2:8" ht="33.75" customHeight="1" x14ac:dyDescent="0.35">
      <c r="E94" s="55"/>
      <c r="F94" s="348"/>
      <c r="G94" s="348"/>
      <c r="H94" s="348"/>
    </row>
  </sheetData>
  <mergeCells count="39">
    <mergeCell ref="P2:T3"/>
    <mergeCell ref="B5:T5"/>
    <mergeCell ref="B2:H2"/>
    <mergeCell ref="B3:H3"/>
    <mergeCell ref="I2:O3"/>
    <mergeCell ref="S7:T7"/>
    <mergeCell ref="K7:N7"/>
    <mergeCell ref="B66:I66"/>
    <mergeCell ref="K66:L66"/>
    <mergeCell ref="Q66:R66"/>
    <mergeCell ref="K52:N52"/>
    <mergeCell ref="S66:T66"/>
    <mergeCell ref="S59:T59"/>
    <mergeCell ref="S52:T52"/>
    <mergeCell ref="K47:N47"/>
    <mergeCell ref="O66:P66"/>
    <mergeCell ref="S47:T47"/>
    <mergeCell ref="K59:N59"/>
    <mergeCell ref="B61:B65"/>
    <mergeCell ref="O47:P47"/>
    <mergeCell ref="Q47:R47"/>
    <mergeCell ref="Q7:R7"/>
    <mergeCell ref="O52:P52"/>
    <mergeCell ref="Q52:R52"/>
    <mergeCell ref="B59:I59"/>
    <mergeCell ref="O59:P59"/>
    <mergeCell ref="Q59:R59"/>
    <mergeCell ref="B54:B58"/>
    <mergeCell ref="B49:B50"/>
    <mergeCell ref="B52:I52"/>
    <mergeCell ref="B7:I7"/>
    <mergeCell ref="B10:B45"/>
    <mergeCell ref="O7:P7"/>
    <mergeCell ref="B72:C72"/>
    <mergeCell ref="B73:C73"/>
    <mergeCell ref="B71:C71"/>
    <mergeCell ref="B1:C1"/>
    <mergeCell ref="B68:B69"/>
    <mergeCell ref="B47:I47"/>
  </mergeCells>
  <phoneticPr fontId="18" type="noConversion"/>
  <conditionalFormatting sqref="L49:L50">
    <cfRule type="dataBar" priority="999">
      <dataBar>
        <cfvo type="num" val="0"/>
        <cfvo type="num" val="1"/>
        <color rgb="FF00B0F0"/>
      </dataBar>
      <extLst>
        <ext xmlns:x14="http://schemas.microsoft.com/office/spreadsheetml/2009/9/main" uri="{B025F937-C7B1-47D3-B67F-A62EFF666E3E}">
          <x14:id>{773C6FF7-256C-4A6C-90A7-6F5186F94E77}</x14:id>
        </ext>
      </extLst>
    </cfRule>
    <cfRule type="dataBar" priority="1000">
      <dataBar>
        <cfvo type="min"/>
        <cfvo type="max"/>
        <color rgb="FF00B0F0"/>
      </dataBar>
      <extLst>
        <ext xmlns:x14="http://schemas.microsoft.com/office/spreadsheetml/2009/9/main" uri="{B025F937-C7B1-47D3-B67F-A62EFF666E3E}">
          <x14:id>{265340E3-5EF8-4D2B-9F43-FE5931954709}</x14:id>
        </ext>
      </extLst>
    </cfRule>
    <cfRule type="dataBar" priority="1001">
      <dataBar>
        <cfvo type="num" val="0"/>
        <cfvo type="num" val="1"/>
        <color rgb="FF638EC6"/>
      </dataBar>
      <extLst>
        <ext xmlns:x14="http://schemas.microsoft.com/office/spreadsheetml/2009/9/main" uri="{B025F937-C7B1-47D3-B67F-A62EFF666E3E}">
          <x14:id>{D0EA60EE-4C8D-4718-9995-FC42A7DF5B84}</x14:id>
        </ext>
      </extLst>
    </cfRule>
    <cfRule type="dataBar" priority="1002">
      <dataBar>
        <cfvo type="min"/>
        <cfvo type="max"/>
        <color rgb="FF008AEF"/>
      </dataBar>
      <extLst>
        <ext xmlns:x14="http://schemas.microsoft.com/office/spreadsheetml/2009/9/main" uri="{B025F937-C7B1-47D3-B67F-A62EFF666E3E}">
          <x14:id>{F14F2617-0B58-492C-A454-E2A86ECB837B}</x14:id>
        </ext>
      </extLst>
    </cfRule>
    <cfRule type="dataBar" priority="1003">
      <dataBar>
        <cfvo type="num" val="0"/>
        <cfvo type="num" val="1"/>
        <color rgb="FF63C384"/>
      </dataBar>
      <extLst>
        <ext xmlns:x14="http://schemas.microsoft.com/office/spreadsheetml/2009/9/main" uri="{B025F937-C7B1-47D3-B67F-A62EFF666E3E}">
          <x14:id>{D925BC5B-92E3-44F8-9510-01779D00EE96}</x14:id>
        </ext>
      </extLst>
    </cfRule>
  </conditionalFormatting>
  <conditionalFormatting sqref="L54:L56 L58">
    <cfRule type="dataBar" priority="900">
      <dataBar>
        <cfvo type="num" val="0"/>
        <cfvo type="num" val="1"/>
        <color rgb="FF00B0F0"/>
      </dataBar>
      <extLst>
        <ext xmlns:x14="http://schemas.microsoft.com/office/spreadsheetml/2009/9/main" uri="{B025F937-C7B1-47D3-B67F-A62EFF666E3E}">
          <x14:id>{313E43EB-29C6-4BBA-A8B2-D30CB3561685}</x14:id>
        </ext>
      </extLst>
    </cfRule>
    <cfRule type="dataBar" priority="901">
      <dataBar>
        <cfvo type="min"/>
        <cfvo type="max"/>
        <color rgb="FF00B0F0"/>
      </dataBar>
      <extLst>
        <ext xmlns:x14="http://schemas.microsoft.com/office/spreadsheetml/2009/9/main" uri="{B025F937-C7B1-47D3-B67F-A62EFF666E3E}">
          <x14:id>{B88C8FD2-5CC1-409B-9AF0-FDA3BD5B8705}</x14:id>
        </ext>
      </extLst>
    </cfRule>
    <cfRule type="dataBar" priority="902">
      <dataBar>
        <cfvo type="num" val="0"/>
        <cfvo type="num" val="1"/>
        <color rgb="FF638EC6"/>
      </dataBar>
      <extLst>
        <ext xmlns:x14="http://schemas.microsoft.com/office/spreadsheetml/2009/9/main" uri="{B025F937-C7B1-47D3-B67F-A62EFF666E3E}">
          <x14:id>{DABAB751-8131-4184-8A83-3DE858448DB3}</x14:id>
        </ext>
      </extLst>
    </cfRule>
    <cfRule type="dataBar" priority="903">
      <dataBar>
        <cfvo type="min"/>
        <cfvo type="max"/>
        <color rgb="FF008AEF"/>
      </dataBar>
      <extLst>
        <ext xmlns:x14="http://schemas.microsoft.com/office/spreadsheetml/2009/9/main" uri="{B025F937-C7B1-47D3-B67F-A62EFF666E3E}">
          <x14:id>{223D49BE-AF6A-44A4-94B4-6C1384C63A87}</x14:id>
        </ext>
      </extLst>
    </cfRule>
    <cfRule type="dataBar" priority="904">
      <dataBar>
        <cfvo type="num" val="0"/>
        <cfvo type="num" val="1"/>
        <color rgb="FF63C384"/>
      </dataBar>
      <extLst>
        <ext xmlns:x14="http://schemas.microsoft.com/office/spreadsheetml/2009/9/main" uri="{B025F937-C7B1-47D3-B67F-A62EFF666E3E}">
          <x14:id>{4004AF1B-5A79-4324-AD30-699DA4B77122}</x14:id>
        </ext>
      </extLst>
    </cfRule>
  </conditionalFormatting>
  <conditionalFormatting sqref="L57">
    <cfRule type="dataBar" priority="53">
      <dataBar>
        <cfvo type="num" val="0"/>
        <cfvo type="num" val="1"/>
        <color rgb="FF00B0F0"/>
      </dataBar>
      <extLst>
        <ext xmlns:x14="http://schemas.microsoft.com/office/spreadsheetml/2009/9/main" uri="{B025F937-C7B1-47D3-B67F-A62EFF666E3E}">
          <x14:id>{1BC2F66C-3EE5-4EB8-A4FB-3DEF4EFCFDE2}</x14:id>
        </ext>
      </extLst>
    </cfRule>
    <cfRule type="dataBar" priority="54">
      <dataBar>
        <cfvo type="min"/>
        <cfvo type="max"/>
        <color rgb="FF00B0F0"/>
      </dataBar>
      <extLst>
        <ext xmlns:x14="http://schemas.microsoft.com/office/spreadsheetml/2009/9/main" uri="{B025F937-C7B1-47D3-B67F-A62EFF666E3E}">
          <x14:id>{AAF27440-94F4-4519-95A1-638390F42D7D}</x14:id>
        </ext>
      </extLst>
    </cfRule>
    <cfRule type="dataBar" priority="55">
      <dataBar>
        <cfvo type="num" val="0"/>
        <cfvo type="num" val="1"/>
        <color rgb="FF638EC6"/>
      </dataBar>
      <extLst>
        <ext xmlns:x14="http://schemas.microsoft.com/office/spreadsheetml/2009/9/main" uri="{B025F937-C7B1-47D3-B67F-A62EFF666E3E}">
          <x14:id>{5D17E2C5-5448-4EE8-8344-9F45B1F7681F}</x14:id>
        </ext>
      </extLst>
    </cfRule>
    <cfRule type="dataBar" priority="56">
      <dataBar>
        <cfvo type="min"/>
        <cfvo type="max"/>
        <color rgb="FF008AEF"/>
      </dataBar>
      <extLst>
        <ext xmlns:x14="http://schemas.microsoft.com/office/spreadsheetml/2009/9/main" uri="{B025F937-C7B1-47D3-B67F-A62EFF666E3E}">
          <x14:id>{881CD1F4-24FE-4C1E-85C5-2E633E64B818}</x14:id>
        </ext>
      </extLst>
    </cfRule>
    <cfRule type="dataBar" priority="57">
      <dataBar>
        <cfvo type="num" val="0"/>
        <cfvo type="num" val="1"/>
        <color rgb="FF63C384"/>
      </dataBar>
      <extLst>
        <ext xmlns:x14="http://schemas.microsoft.com/office/spreadsheetml/2009/9/main" uri="{B025F937-C7B1-47D3-B67F-A62EFF666E3E}">
          <x14:id>{6D7AC63F-39B3-4D36-BC26-CBCF05CB4186}</x14:id>
        </ext>
      </extLst>
    </cfRule>
  </conditionalFormatting>
  <conditionalFormatting sqref="L61:L65">
    <cfRule type="dataBar" priority="786">
      <dataBar>
        <cfvo type="num" val="0"/>
        <cfvo type="num" val="1"/>
        <color rgb="FF00B0F0"/>
      </dataBar>
      <extLst>
        <ext xmlns:x14="http://schemas.microsoft.com/office/spreadsheetml/2009/9/main" uri="{B025F937-C7B1-47D3-B67F-A62EFF666E3E}">
          <x14:id>{CA487D37-D103-41A4-8EF9-32A66E78BC0C}</x14:id>
        </ext>
      </extLst>
    </cfRule>
    <cfRule type="dataBar" priority="787">
      <dataBar>
        <cfvo type="min"/>
        <cfvo type="max"/>
        <color rgb="FF00B0F0"/>
      </dataBar>
      <extLst>
        <ext xmlns:x14="http://schemas.microsoft.com/office/spreadsheetml/2009/9/main" uri="{B025F937-C7B1-47D3-B67F-A62EFF666E3E}">
          <x14:id>{D313B06B-8994-4475-8277-56FF18EBF4A8}</x14:id>
        </ext>
      </extLst>
    </cfRule>
    <cfRule type="dataBar" priority="788">
      <dataBar>
        <cfvo type="num" val="0"/>
        <cfvo type="num" val="1"/>
        <color rgb="FF638EC6"/>
      </dataBar>
      <extLst>
        <ext xmlns:x14="http://schemas.microsoft.com/office/spreadsheetml/2009/9/main" uri="{B025F937-C7B1-47D3-B67F-A62EFF666E3E}">
          <x14:id>{D0D7F637-113A-4259-9625-90B4F35D0382}</x14:id>
        </ext>
      </extLst>
    </cfRule>
    <cfRule type="dataBar" priority="789">
      <dataBar>
        <cfvo type="min"/>
        <cfvo type="max"/>
        <color rgb="FF008AEF"/>
      </dataBar>
      <extLst>
        <ext xmlns:x14="http://schemas.microsoft.com/office/spreadsheetml/2009/9/main" uri="{B025F937-C7B1-47D3-B67F-A62EFF666E3E}">
          <x14:id>{7D2F5329-C15F-485D-A40E-5E078F3510BC}</x14:id>
        </ext>
      </extLst>
    </cfRule>
    <cfRule type="dataBar" priority="790">
      <dataBar>
        <cfvo type="num" val="0"/>
        <cfvo type="num" val="1"/>
        <color rgb="FF63C384"/>
      </dataBar>
      <extLst>
        <ext xmlns:x14="http://schemas.microsoft.com/office/spreadsheetml/2009/9/main" uri="{B025F937-C7B1-47D3-B67F-A62EFF666E3E}">
          <x14:id>{31CC9B09-14CF-4F09-ACCB-2D7697EFCBB6}</x14:id>
        </ext>
      </extLst>
    </cfRule>
  </conditionalFormatting>
  <conditionalFormatting sqref="L68">
    <cfRule type="dataBar" priority="973">
      <dataBar>
        <cfvo type="num" val="0"/>
        <cfvo type="num" val="1"/>
        <color rgb="FF00B0F0"/>
      </dataBar>
      <extLst>
        <ext xmlns:x14="http://schemas.microsoft.com/office/spreadsheetml/2009/9/main" uri="{B025F937-C7B1-47D3-B67F-A62EFF666E3E}">
          <x14:id>{4D53FDAE-AD1A-47E7-979B-42197DAF6FBD}</x14:id>
        </ext>
      </extLst>
    </cfRule>
    <cfRule type="dataBar" priority="974">
      <dataBar>
        <cfvo type="min"/>
        <cfvo type="max"/>
        <color rgb="FF00B0F0"/>
      </dataBar>
      <extLst>
        <ext xmlns:x14="http://schemas.microsoft.com/office/spreadsheetml/2009/9/main" uri="{B025F937-C7B1-47D3-B67F-A62EFF666E3E}">
          <x14:id>{0518AD29-1626-4B31-8AAD-9ED03AA2FA08}</x14:id>
        </ext>
      </extLst>
    </cfRule>
    <cfRule type="dataBar" priority="975">
      <dataBar>
        <cfvo type="num" val="0"/>
        <cfvo type="num" val="1"/>
        <color rgb="FF638EC6"/>
      </dataBar>
      <extLst>
        <ext xmlns:x14="http://schemas.microsoft.com/office/spreadsheetml/2009/9/main" uri="{B025F937-C7B1-47D3-B67F-A62EFF666E3E}">
          <x14:id>{B9B44A55-33DE-4D9B-B1BA-E2480C585ABD}</x14:id>
        </ext>
      </extLst>
    </cfRule>
    <cfRule type="dataBar" priority="976">
      <dataBar>
        <cfvo type="min"/>
        <cfvo type="max"/>
        <color rgb="FF008AEF"/>
      </dataBar>
      <extLst>
        <ext xmlns:x14="http://schemas.microsoft.com/office/spreadsheetml/2009/9/main" uri="{B025F937-C7B1-47D3-B67F-A62EFF666E3E}">
          <x14:id>{B7120B40-E1FD-486C-AD84-8AE9FFB8C9B0}</x14:id>
        </ext>
      </extLst>
    </cfRule>
    <cfRule type="dataBar" priority="977">
      <dataBar>
        <cfvo type="num" val="0"/>
        <cfvo type="num" val="1"/>
        <color rgb="FF63C384"/>
      </dataBar>
      <extLst>
        <ext xmlns:x14="http://schemas.microsoft.com/office/spreadsheetml/2009/9/main" uri="{B025F937-C7B1-47D3-B67F-A62EFF666E3E}">
          <x14:id>{E3BE61D7-8C8F-4C72-AF03-61FFD5F8D40C}</x14:id>
        </ext>
      </extLst>
    </cfRule>
  </conditionalFormatting>
  <conditionalFormatting sqref="L69">
    <cfRule type="dataBar" priority="22">
      <dataBar>
        <cfvo type="num" val="0"/>
        <cfvo type="num" val="1"/>
        <color rgb="FF00B0F0"/>
      </dataBar>
      <extLst>
        <ext xmlns:x14="http://schemas.microsoft.com/office/spreadsheetml/2009/9/main" uri="{B025F937-C7B1-47D3-B67F-A62EFF666E3E}">
          <x14:id>{1C4C13EB-E915-4258-9D31-B064A4E28E4C}</x14:id>
        </ext>
      </extLst>
    </cfRule>
    <cfRule type="dataBar" priority="23">
      <dataBar>
        <cfvo type="min"/>
        <cfvo type="max"/>
        <color rgb="FF00B0F0"/>
      </dataBar>
      <extLst>
        <ext xmlns:x14="http://schemas.microsoft.com/office/spreadsheetml/2009/9/main" uri="{B025F937-C7B1-47D3-B67F-A62EFF666E3E}">
          <x14:id>{C3B6BD15-80C3-4F80-A8CD-644CA467C979}</x14:id>
        </ext>
      </extLst>
    </cfRule>
    <cfRule type="dataBar" priority="24">
      <dataBar>
        <cfvo type="num" val="0"/>
        <cfvo type="num" val="1"/>
        <color rgb="FF638EC6"/>
      </dataBar>
      <extLst>
        <ext xmlns:x14="http://schemas.microsoft.com/office/spreadsheetml/2009/9/main" uri="{B025F937-C7B1-47D3-B67F-A62EFF666E3E}">
          <x14:id>{6A9A40AE-4F87-4656-9641-DF8D3CA6C171}</x14:id>
        </ext>
      </extLst>
    </cfRule>
    <cfRule type="dataBar" priority="25">
      <dataBar>
        <cfvo type="min"/>
        <cfvo type="max"/>
        <color rgb="FF008AEF"/>
      </dataBar>
      <extLst>
        <ext xmlns:x14="http://schemas.microsoft.com/office/spreadsheetml/2009/9/main" uri="{B025F937-C7B1-47D3-B67F-A62EFF666E3E}">
          <x14:id>{E5675B99-C6C9-40D5-A227-F2933564747D}</x14:id>
        </ext>
      </extLst>
    </cfRule>
    <cfRule type="dataBar" priority="26">
      <dataBar>
        <cfvo type="num" val="0"/>
        <cfvo type="num" val="1"/>
        <color rgb="FF63C384"/>
      </dataBar>
      <extLst>
        <ext xmlns:x14="http://schemas.microsoft.com/office/spreadsheetml/2009/9/main" uri="{B025F937-C7B1-47D3-B67F-A62EFF666E3E}">
          <x14:id>{C8916AB0-3A58-484A-B42E-5CA11484D230}</x14:id>
        </ext>
      </extLst>
    </cfRule>
  </conditionalFormatting>
  <conditionalFormatting sqref="L10:N45">
    <cfRule type="dataBar" priority="833">
      <dataBar>
        <cfvo type="num" val="0"/>
        <cfvo type="num" val="1"/>
        <color rgb="FF00B0F0"/>
      </dataBar>
      <extLst>
        <ext xmlns:x14="http://schemas.microsoft.com/office/spreadsheetml/2009/9/main" uri="{B025F937-C7B1-47D3-B67F-A62EFF666E3E}">
          <x14:id>{90FB5E4F-A0ED-419C-B44A-AF60384DC5DA}</x14:id>
        </ext>
      </extLst>
    </cfRule>
    <cfRule type="dataBar" priority="834">
      <dataBar>
        <cfvo type="min"/>
        <cfvo type="max"/>
        <color rgb="FF00B0F0"/>
      </dataBar>
      <extLst>
        <ext xmlns:x14="http://schemas.microsoft.com/office/spreadsheetml/2009/9/main" uri="{B025F937-C7B1-47D3-B67F-A62EFF666E3E}">
          <x14:id>{119F0489-7863-4562-825B-8CA5977BE815}</x14:id>
        </ext>
      </extLst>
    </cfRule>
    <cfRule type="dataBar" priority="835">
      <dataBar>
        <cfvo type="num" val="0"/>
        <cfvo type="num" val="1"/>
        <color rgb="FF638EC6"/>
      </dataBar>
      <extLst>
        <ext xmlns:x14="http://schemas.microsoft.com/office/spreadsheetml/2009/9/main" uri="{B025F937-C7B1-47D3-B67F-A62EFF666E3E}">
          <x14:id>{5423D8C2-219B-4745-A1E9-98966AFDF512}</x14:id>
        </ext>
      </extLst>
    </cfRule>
    <cfRule type="dataBar" priority="836">
      <dataBar>
        <cfvo type="min"/>
        <cfvo type="max"/>
        <color rgb="FF008AEF"/>
      </dataBar>
      <extLst>
        <ext xmlns:x14="http://schemas.microsoft.com/office/spreadsheetml/2009/9/main" uri="{B025F937-C7B1-47D3-B67F-A62EFF666E3E}">
          <x14:id>{64073E6D-0031-4D7F-8014-17A7175A6E88}</x14:id>
        </ext>
      </extLst>
    </cfRule>
    <cfRule type="dataBar" priority="837">
      <dataBar>
        <cfvo type="num" val="0"/>
        <cfvo type="num" val="1"/>
        <color rgb="FF63C384"/>
      </dataBar>
      <extLst>
        <ext xmlns:x14="http://schemas.microsoft.com/office/spreadsheetml/2009/9/main" uri="{B025F937-C7B1-47D3-B67F-A62EFF666E3E}">
          <x14:id>{1C2983AE-7BB2-FF4E-B299-E8718DD37D2A}</x14:id>
        </ext>
      </extLst>
    </cfRule>
  </conditionalFormatting>
  <conditionalFormatting sqref="M10:N45">
    <cfRule type="dataBar" priority="180">
      <dataBar>
        <cfvo type="num" val="0"/>
        <cfvo type="num" val="1"/>
        <color theme="9" tint="-0.499984740745262"/>
      </dataBar>
      <extLst>
        <ext xmlns:x14="http://schemas.microsoft.com/office/spreadsheetml/2009/9/main" uri="{B025F937-C7B1-47D3-B67F-A62EFF666E3E}">
          <x14:id>{3F124218-1482-45B2-BF23-F597D322513E}</x14:id>
        </ext>
      </extLst>
    </cfRule>
  </conditionalFormatting>
  <conditionalFormatting sqref="M49:N50">
    <cfRule type="dataBar" priority="1009">
      <dataBar>
        <cfvo type="num" val="0"/>
        <cfvo type="num" val="1"/>
        <color theme="9" tint="-0.499984740745262"/>
      </dataBar>
      <extLst>
        <ext xmlns:x14="http://schemas.microsoft.com/office/spreadsheetml/2009/9/main" uri="{B025F937-C7B1-47D3-B67F-A62EFF666E3E}">
          <x14:id>{7D0B8E21-3181-4E2B-A016-794E336B6DBB}</x14:id>
        </ext>
      </extLst>
    </cfRule>
    <cfRule type="dataBar" priority="1010">
      <dataBar>
        <cfvo type="num" val="0"/>
        <cfvo type="num" val="1"/>
        <color rgb="FF00B0F0"/>
      </dataBar>
      <extLst>
        <ext xmlns:x14="http://schemas.microsoft.com/office/spreadsheetml/2009/9/main" uri="{B025F937-C7B1-47D3-B67F-A62EFF666E3E}">
          <x14:id>{47AA15A1-C5FF-48C4-97AA-3E0D2FADD806}</x14:id>
        </ext>
      </extLst>
    </cfRule>
    <cfRule type="dataBar" priority="1011">
      <dataBar>
        <cfvo type="min"/>
        <cfvo type="max"/>
        <color rgb="FF00B0F0"/>
      </dataBar>
      <extLst>
        <ext xmlns:x14="http://schemas.microsoft.com/office/spreadsheetml/2009/9/main" uri="{B025F937-C7B1-47D3-B67F-A62EFF666E3E}">
          <x14:id>{AD8C3277-A5D7-482E-9CE1-3156D610E8DB}</x14:id>
        </ext>
      </extLst>
    </cfRule>
    <cfRule type="dataBar" priority="1012">
      <dataBar>
        <cfvo type="num" val="0"/>
        <cfvo type="num" val="1"/>
        <color rgb="FF638EC6"/>
      </dataBar>
      <extLst>
        <ext xmlns:x14="http://schemas.microsoft.com/office/spreadsheetml/2009/9/main" uri="{B025F937-C7B1-47D3-B67F-A62EFF666E3E}">
          <x14:id>{AE534948-5EE7-471E-9009-58F12F9B87D0}</x14:id>
        </ext>
      </extLst>
    </cfRule>
    <cfRule type="dataBar" priority="1013">
      <dataBar>
        <cfvo type="min"/>
        <cfvo type="max"/>
        <color rgb="FF008AEF"/>
      </dataBar>
      <extLst>
        <ext xmlns:x14="http://schemas.microsoft.com/office/spreadsheetml/2009/9/main" uri="{B025F937-C7B1-47D3-B67F-A62EFF666E3E}">
          <x14:id>{805B7F79-F90F-4C6A-8845-C502B4914492}</x14:id>
        </ext>
      </extLst>
    </cfRule>
    <cfRule type="dataBar" priority="1014">
      <dataBar>
        <cfvo type="num" val="0"/>
        <cfvo type="num" val="1"/>
        <color rgb="FF63C384"/>
      </dataBar>
      <extLst>
        <ext xmlns:x14="http://schemas.microsoft.com/office/spreadsheetml/2009/9/main" uri="{B025F937-C7B1-47D3-B67F-A62EFF666E3E}">
          <x14:id>{17B4F302-2155-45EE-9EE7-DFF42772FDBC}</x14:id>
        </ext>
      </extLst>
    </cfRule>
  </conditionalFormatting>
  <conditionalFormatting sqref="M54:N56 M58:N58">
    <cfRule type="dataBar" priority="905">
      <dataBar>
        <cfvo type="num" val="0"/>
        <cfvo type="num" val="1"/>
        <color theme="9" tint="-0.499984740745262"/>
      </dataBar>
      <extLst>
        <ext xmlns:x14="http://schemas.microsoft.com/office/spreadsheetml/2009/9/main" uri="{B025F937-C7B1-47D3-B67F-A62EFF666E3E}">
          <x14:id>{DC3F5927-9407-4E1D-80D4-96EFAA179F95}</x14:id>
        </ext>
      </extLst>
    </cfRule>
    <cfRule type="dataBar" priority="906">
      <dataBar>
        <cfvo type="num" val="0"/>
        <cfvo type="num" val="1"/>
        <color rgb="FF00B0F0"/>
      </dataBar>
      <extLst>
        <ext xmlns:x14="http://schemas.microsoft.com/office/spreadsheetml/2009/9/main" uri="{B025F937-C7B1-47D3-B67F-A62EFF666E3E}">
          <x14:id>{869A183B-E933-48B0-9EA3-5B0E5603EA56}</x14:id>
        </ext>
      </extLst>
    </cfRule>
    <cfRule type="dataBar" priority="907">
      <dataBar>
        <cfvo type="min"/>
        <cfvo type="max"/>
        <color rgb="FF00B0F0"/>
      </dataBar>
      <extLst>
        <ext xmlns:x14="http://schemas.microsoft.com/office/spreadsheetml/2009/9/main" uri="{B025F937-C7B1-47D3-B67F-A62EFF666E3E}">
          <x14:id>{695D0104-CE89-4981-B2D0-ADCA685F04D5}</x14:id>
        </ext>
      </extLst>
    </cfRule>
    <cfRule type="dataBar" priority="908">
      <dataBar>
        <cfvo type="num" val="0"/>
        <cfvo type="num" val="1"/>
        <color rgb="FF638EC6"/>
      </dataBar>
      <extLst>
        <ext xmlns:x14="http://schemas.microsoft.com/office/spreadsheetml/2009/9/main" uri="{B025F937-C7B1-47D3-B67F-A62EFF666E3E}">
          <x14:id>{430838E0-45A0-48A0-968A-94DF94330FF1}</x14:id>
        </ext>
      </extLst>
    </cfRule>
    <cfRule type="dataBar" priority="909">
      <dataBar>
        <cfvo type="min"/>
        <cfvo type="max"/>
        <color rgb="FF008AEF"/>
      </dataBar>
      <extLst>
        <ext xmlns:x14="http://schemas.microsoft.com/office/spreadsheetml/2009/9/main" uri="{B025F937-C7B1-47D3-B67F-A62EFF666E3E}">
          <x14:id>{C3F2C9C0-7EC5-45B5-9240-D2A93BBE771A}</x14:id>
        </ext>
      </extLst>
    </cfRule>
    <cfRule type="dataBar" priority="910">
      <dataBar>
        <cfvo type="num" val="0"/>
        <cfvo type="num" val="1"/>
        <color rgb="FF63C384"/>
      </dataBar>
      <extLst>
        <ext xmlns:x14="http://schemas.microsoft.com/office/spreadsheetml/2009/9/main" uri="{B025F937-C7B1-47D3-B67F-A62EFF666E3E}">
          <x14:id>{850423C5-D0E7-430F-AA41-5F3AC3D078F0}</x14:id>
        </ext>
      </extLst>
    </cfRule>
  </conditionalFormatting>
  <conditionalFormatting sqref="M57:N57">
    <cfRule type="dataBar" priority="58">
      <dataBar>
        <cfvo type="num" val="0"/>
        <cfvo type="num" val="1"/>
        <color theme="9" tint="-0.499984740745262"/>
      </dataBar>
      <extLst>
        <ext xmlns:x14="http://schemas.microsoft.com/office/spreadsheetml/2009/9/main" uri="{B025F937-C7B1-47D3-B67F-A62EFF666E3E}">
          <x14:id>{7DF72C23-9C30-4321-9976-AD59387C9B05}</x14:id>
        </ext>
      </extLst>
    </cfRule>
    <cfRule type="dataBar" priority="59">
      <dataBar>
        <cfvo type="num" val="0"/>
        <cfvo type="num" val="1"/>
        <color rgb="FF00B0F0"/>
      </dataBar>
      <extLst>
        <ext xmlns:x14="http://schemas.microsoft.com/office/spreadsheetml/2009/9/main" uri="{B025F937-C7B1-47D3-B67F-A62EFF666E3E}">
          <x14:id>{774E72A0-7D46-4859-B899-F466316976BD}</x14:id>
        </ext>
      </extLst>
    </cfRule>
    <cfRule type="dataBar" priority="60">
      <dataBar>
        <cfvo type="min"/>
        <cfvo type="max"/>
        <color rgb="FF00B0F0"/>
      </dataBar>
      <extLst>
        <ext xmlns:x14="http://schemas.microsoft.com/office/spreadsheetml/2009/9/main" uri="{B025F937-C7B1-47D3-B67F-A62EFF666E3E}">
          <x14:id>{D30FACC4-9BB7-4E1A-81C2-4A51CAFF80E0}</x14:id>
        </ext>
      </extLst>
    </cfRule>
    <cfRule type="dataBar" priority="61">
      <dataBar>
        <cfvo type="num" val="0"/>
        <cfvo type="num" val="1"/>
        <color rgb="FF638EC6"/>
      </dataBar>
      <extLst>
        <ext xmlns:x14="http://schemas.microsoft.com/office/spreadsheetml/2009/9/main" uri="{B025F937-C7B1-47D3-B67F-A62EFF666E3E}">
          <x14:id>{DE5BFFB9-16B0-437F-A2FC-84942CB22B6B}</x14:id>
        </ext>
      </extLst>
    </cfRule>
    <cfRule type="dataBar" priority="62">
      <dataBar>
        <cfvo type="min"/>
        <cfvo type="max"/>
        <color rgb="FF008AEF"/>
      </dataBar>
      <extLst>
        <ext xmlns:x14="http://schemas.microsoft.com/office/spreadsheetml/2009/9/main" uri="{B025F937-C7B1-47D3-B67F-A62EFF666E3E}">
          <x14:id>{34CC4041-97DC-4AC5-BDA3-A0752B7E2459}</x14:id>
        </ext>
      </extLst>
    </cfRule>
    <cfRule type="dataBar" priority="63">
      <dataBar>
        <cfvo type="num" val="0"/>
        <cfvo type="num" val="1"/>
        <color rgb="FF63C384"/>
      </dataBar>
      <extLst>
        <ext xmlns:x14="http://schemas.microsoft.com/office/spreadsheetml/2009/9/main" uri="{B025F937-C7B1-47D3-B67F-A62EFF666E3E}">
          <x14:id>{029A2F1E-CFD0-41A9-AE57-4E418D568212}</x14:id>
        </ext>
      </extLst>
    </cfRule>
  </conditionalFormatting>
  <conditionalFormatting sqref="M61:N65">
    <cfRule type="dataBar" priority="120">
      <dataBar>
        <cfvo type="num" val="0"/>
        <cfvo type="num" val="1"/>
        <color theme="9" tint="-0.499984740745262"/>
      </dataBar>
      <extLst>
        <ext xmlns:x14="http://schemas.microsoft.com/office/spreadsheetml/2009/9/main" uri="{B025F937-C7B1-47D3-B67F-A62EFF666E3E}">
          <x14:id>{C26C381B-A885-4771-B6C5-ED7FBF3B21BB}</x14:id>
        </ext>
      </extLst>
    </cfRule>
    <cfRule type="dataBar" priority="121">
      <dataBar>
        <cfvo type="num" val="0"/>
        <cfvo type="num" val="1"/>
        <color rgb="FF00B0F0"/>
      </dataBar>
      <extLst>
        <ext xmlns:x14="http://schemas.microsoft.com/office/spreadsheetml/2009/9/main" uri="{B025F937-C7B1-47D3-B67F-A62EFF666E3E}">
          <x14:id>{7F88AA11-CB08-4AD4-B378-85A6D9D46BF7}</x14:id>
        </ext>
      </extLst>
    </cfRule>
    <cfRule type="dataBar" priority="122">
      <dataBar>
        <cfvo type="min"/>
        <cfvo type="max"/>
        <color rgb="FF00B0F0"/>
      </dataBar>
      <extLst>
        <ext xmlns:x14="http://schemas.microsoft.com/office/spreadsheetml/2009/9/main" uri="{B025F937-C7B1-47D3-B67F-A62EFF666E3E}">
          <x14:id>{5744857D-C10A-40B5-83D3-81EA140911E3}</x14:id>
        </ext>
      </extLst>
    </cfRule>
    <cfRule type="dataBar" priority="123">
      <dataBar>
        <cfvo type="num" val="0"/>
        <cfvo type="num" val="1"/>
        <color rgb="FF638EC6"/>
      </dataBar>
      <extLst>
        <ext xmlns:x14="http://schemas.microsoft.com/office/spreadsheetml/2009/9/main" uri="{B025F937-C7B1-47D3-B67F-A62EFF666E3E}">
          <x14:id>{CA1A3418-98D1-490A-AE55-6C95D1685D13}</x14:id>
        </ext>
      </extLst>
    </cfRule>
    <cfRule type="dataBar" priority="124">
      <dataBar>
        <cfvo type="min"/>
        <cfvo type="max"/>
        <color rgb="FF008AEF"/>
      </dataBar>
      <extLst>
        <ext xmlns:x14="http://schemas.microsoft.com/office/spreadsheetml/2009/9/main" uri="{B025F937-C7B1-47D3-B67F-A62EFF666E3E}">
          <x14:id>{3C3CBB44-5C7F-47FF-A548-5C5127BB3DEC}</x14:id>
        </ext>
      </extLst>
    </cfRule>
    <cfRule type="dataBar" priority="125">
      <dataBar>
        <cfvo type="num" val="0"/>
        <cfvo type="num" val="1"/>
        <color rgb="FF63C384"/>
      </dataBar>
      <extLst>
        <ext xmlns:x14="http://schemas.microsoft.com/office/spreadsheetml/2009/9/main" uri="{B025F937-C7B1-47D3-B67F-A62EFF666E3E}">
          <x14:id>{550434D2-1EB6-4DD3-A030-136DCCEDA67E}</x14:id>
        </ext>
      </extLst>
    </cfRule>
  </conditionalFormatting>
  <conditionalFormatting sqref="M68:N68">
    <cfRule type="dataBar" priority="978">
      <dataBar>
        <cfvo type="num" val="0"/>
        <cfvo type="num" val="1"/>
        <color theme="9" tint="-0.499984740745262"/>
      </dataBar>
      <extLst>
        <ext xmlns:x14="http://schemas.microsoft.com/office/spreadsheetml/2009/9/main" uri="{B025F937-C7B1-47D3-B67F-A62EFF666E3E}">
          <x14:id>{A6759351-B1B9-46A4-ABE0-5D6173C782E2}</x14:id>
        </ext>
      </extLst>
    </cfRule>
    <cfRule type="dataBar" priority="979">
      <dataBar>
        <cfvo type="num" val="0"/>
        <cfvo type="num" val="1"/>
        <color rgb="FF00B0F0"/>
      </dataBar>
      <extLst>
        <ext xmlns:x14="http://schemas.microsoft.com/office/spreadsheetml/2009/9/main" uri="{B025F937-C7B1-47D3-B67F-A62EFF666E3E}">
          <x14:id>{67E3C851-C4EF-4E80-8FCB-CDBEA05E3CB3}</x14:id>
        </ext>
      </extLst>
    </cfRule>
    <cfRule type="dataBar" priority="980">
      <dataBar>
        <cfvo type="min"/>
        <cfvo type="max"/>
        <color rgb="FF00B0F0"/>
      </dataBar>
      <extLst>
        <ext xmlns:x14="http://schemas.microsoft.com/office/spreadsheetml/2009/9/main" uri="{B025F937-C7B1-47D3-B67F-A62EFF666E3E}">
          <x14:id>{BDE53C74-90CD-4977-B36D-ED9324BEFB6E}</x14:id>
        </ext>
      </extLst>
    </cfRule>
    <cfRule type="dataBar" priority="981">
      <dataBar>
        <cfvo type="num" val="0"/>
        <cfvo type="num" val="1"/>
        <color rgb="FF638EC6"/>
      </dataBar>
      <extLst>
        <ext xmlns:x14="http://schemas.microsoft.com/office/spreadsheetml/2009/9/main" uri="{B025F937-C7B1-47D3-B67F-A62EFF666E3E}">
          <x14:id>{D4B25348-A10C-48E8-A6BD-15258591F8AB}</x14:id>
        </ext>
      </extLst>
    </cfRule>
    <cfRule type="dataBar" priority="982">
      <dataBar>
        <cfvo type="min"/>
        <cfvo type="max"/>
        <color rgb="FF008AEF"/>
      </dataBar>
      <extLst>
        <ext xmlns:x14="http://schemas.microsoft.com/office/spreadsheetml/2009/9/main" uri="{B025F937-C7B1-47D3-B67F-A62EFF666E3E}">
          <x14:id>{5509F4C0-9A76-4738-B2B7-8F27DDA66FD8}</x14:id>
        </ext>
      </extLst>
    </cfRule>
    <cfRule type="dataBar" priority="983">
      <dataBar>
        <cfvo type="num" val="0"/>
        <cfvo type="num" val="1"/>
        <color rgb="FF63C384"/>
      </dataBar>
      <extLst>
        <ext xmlns:x14="http://schemas.microsoft.com/office/spreadsheetml/2009/9/main" uri="{B025F937-C7B1-47D3-B67F-A62EFF666E3E}">
          <x14:id>{331FF94A-10C0-456D-8166-8827F41FA29D}</x14:id>
        </ext>
      </extLst>
    </cfRule>
  </conditionalFormatting>
  <conditionalFormatting sqref="M69:N69">
    <cfRule type="dataBar" priority="1">
      <dataBar>
        <cfvo type="num" val="0"/>
        <cfvo type="num" val="1"/>
        <color theme="9" tint="-0.499984740745262"/>
      </dataBar>
      <extLst>
        <ext xmlns:x14="http://schemas.microsoft.com/office/spreadsheetml/2009/9/main" uri="{B025F937-C7B1-47D3-B67F-A62EFF666E3E}">
          <x14:id>{6494F615-100A-4F10-9FFE-73E897EBD9E4}</x14:id>
        </ext>
      </extLst>
    </cfRule>
    <cfRule type="dataBar" priority="2">
      <dataBar>
        <cfvo type="num" val="0"/>
        <cfvo type="num" val="1"/>
        <color rgb="FF00B0F0"/>
      </dataBar>
      <extLst>
        <ext xmlns:x14="http://schemas.microsoft.com/office/spreadsheetml/2009/9/main" uri="{B025F937-C7B1-47D3-B67F-A62EFF666E3E}">
          <x14:id>{FF533B57-BEC0-4583-A9F4-561815A1D91A}</x14:id>
        </ext>
      </extLst>
    </cfRule>
    <cfRule type="dataBar" priority="3">
      <dataBar>
        <cfvo type="min"/>
        <cfvo type="max"/>
        <color rgb="FF00B0F0"/>
      </dataBar>
      <extLst>
        <ext xmlns:x14="http://schemas.microsoft.com/office/spreadsheetml/2009/9/main" uri="{B025F937-C7B1-47D3-B67F-A62EFF666E3E}">
          <x14:id>{3465602B-D08C-499D-8A9F-97CD71CA42AD}</x14:id>
        </ext>
      </extLst>
    </cfRule>
    <cfRule type="dataBar" priority="4">
      <dataBar>
        <cfvo type="num" val="0"/>
        <cfvo type="num" val="1"/>
        <color rgb="FF638EC6"/>
      </dataBar>
      <extLst>
        <ext xmlns:x14="http://schemas.microsoft.com/office/spreadsheetml/2009/9/main" uri="{B025F937-C7B1-47D3-B67F-A62EFF666E3E}">
          <x14:id>{BB3C74E5-ABB8-40B1-BA31-B91F27F016BF}</x14:id>
        </ext>
      </extLst>
    </cfRule>
    <cfRule type="dataBar" priority="5">
      <dataBar>
        <cfvo type="min"/>
        <cfvo type="max"/>
        <color rgb="FF008AEF"/>
      </dataBar>
      <extLst>
        <ext xmlns:x14="http://schemas.microsoft.com/office/spreadsheetml/2009/9/main" uri="{B025F937-C7B1-47D3-B67F-A62EFF666E3E}">
          <x14:id>{E0EAAAB5-BAC7-49FC-8B87-D08933AED3F1}</x14:id>
        </ext>
      </extLst>
    </cfRule>
    <cfRule type="dataBar" priority="6">
      <dataBar>
        <cfvo type="num" val="0"/>
        <cfvo type="num" val="1"/>
        <color rgb="FF63C384"/>
      </dataBar>
      <extLst>
        <ext xmlns:x14="http://schemas.microsoft.com/office/spreadsheetml/2009/9/main" uri="{B025F937-C7B1-47D3-B67F-A62EFF666E3E}">
          <x14:id>{A8E9B56D-84E0-4935-9482-8778E9377B95}</x14:id>
        </ext>
      </extLst>
    </cfRule>
  </conditionalFormatting>
  <conditionalFormatting sqref="P10:P45">
    <cfRule type="dataBar" priority="838">
      <dataBar>
        <cfvo type="num" val="0"/>
        <cfvo type="num" val="1"/>
        <color rgb="FF00B0F0"/>
      </dataBar>
      <extLst>
        <ext xmlns:x14="http://schemas.microsoft.com/office/spreadsheetml/2009/9/main" uri="{B025F937-C7B1-47D3-B67F-A62EFF666E3E}">
          <x14:id>{E1753280-846A-431C-AB21-EDFB740E92C4}</x14:id>
        </ext>
      </extLst>
    </cfRule>
    <cfRule type="dataBar" priority="839">
      <dataBar>
        <cfvo type="min"/>
        <cfvo type="max"/>
        <color rgb="FF00B0F0"/>
      </dataBar>
      <extLst>
        <ext xmlns:x14="http://schemas.microsoft.com/office/spreadsheetml/2009/9/main" uri="{B025F937-C7B1-47D3-B67F-A62EFF666E3E}">
          <x14:id>{9BB6FF59-60BD-44C3-84A7-2C781153689E}</x14:id>
        </ext>
      </extLst>
    </cfRule>
    <cfRule type="dataBar" priority="840">
      <dataBar>
        <cfvo type="num" val="0"/>
        <cfvo type="num" val="1"/>
        <color rgb="FF638EC6"/>
      </dataBar>
      <extLst>
        <ext xmlns:x14="http://schemas.microsoft.com/office/spreadsheetml/2009/9/main" uri="{B025F937-C7B1-47D3-B67F-A62EFF666E3E}">
          <x14:id>{19158C2D-C4F5-448D-BEBC-F620E35C801A}</x14:id>
        </ext>
      </extLst>
    </cfRule>
    <cfRule type="dataBar" priority="841">
      <dataBar>
        <cfvo type="min"/>
        <cfvo type="max"/>
        <color rgb="FF008AEF"/>
      </dataBar>
      <extLst>
        <ext xmlns:x14="http://schemas.microsoft.com/office/spreadsheetml/2009/9/main" uri="{B025F937-C7B1-47D3-B67F-A62EFF666E3E}">
          <x14:id>{670CC702-31B3-4E79-A298-62202093A21F}</x14:id>
        </ext>
      </extLst>
    </cfRule>
    <cfRule type="dataBar" priority="842">
      <dataBar>
        <cfvo type="num" val="0"/>
        <cfvo type="num" val="1"/>
        <color rgb="FF63C384"/>
      </dataBar>
      <extLst>
        <ext xmlns:x14="http://schemas.microsoft.com/office/spreadsheetml/2009/9/main" uri="{B025F937-C7B1-47D3-B67F-A62EFF666E3E}">
          <x14:id>{1B210973-E9EC-4A1C-8471-CAF4FFB47D78}</x14:id>
        </ext>
      </extLst>
    </cfRule>
  </conditionalFormatting>
  <conditionalFormatting sqref="P49:P50">
    <cfRule type="dataBar" priority="1021">
      <dataBar>
        <cfvo type="num" val="0"/>
        <cfvo type="num" val="1"/>
        <color rgb="FF00B0F0"/>
      </dataBar>
      <extLst>
        <ext xmlns:x14="http://schemas.microsoft.com/office/spreadsheetml/2009/9/main" uri="{B025F937-C7B1-47D3-B67F-A62EFF666E3E}">
          <x14:id>{C96B14CC-1927-42B5-9C5C-F140C6479460}</x14:id>
        </ext>
      </extLst>
    </cfRule>
    <cfRule type="dataBar" priority="1022">
      <dataBar>
        <cfvo type="min"/>
        <cfvo type="max"/>
        <color rgb="FF00B0F0"/>
      </dataBar>
      <extLst>
        <ext xmlns:x14="http://schemas.microsoft.com/office/spreadsheetml/2009/9/main" uri="{B025F937-C7B1-47D3-B67F-A62EFF666E3E}">
          <x14:id>{CD195C9B-6D27-4E34-9FCE-62B2450D12E2}</x14:id>
        </ext>
      </extLst>
    </cfRule>
    <cfRule type="dataBar" priority="1023">
      <dataBar>
        <cfvo type="num" val="0"/>
        <cfvo type="num" val="1"/>
        <color rgb="FF638EC6"/>
      </dataBar>
      <extLst>
        <ext xmlns:x14="http://schemas.microsoft.com/office/spreadsheetml/2009/9/main" uri="{B025F937-C7B1-47D3-B67F-A62EFF666E3E}">
          <x14:id>{616FBE4A-9662-4FF6-A761-7B4D368A8624}</x14:id>
        </ext>
      </extLst>
    </cfRule>
    <cfRule type="dataBar" priority="1024">
      <dataBar>
        <cfvo type="min"/>
        <cfvo type="max"/>
        <color rgb="FF008AEF"/>
      </dataBar>
      <extLst>
        <ext xmlns:x14="http://schemas.microsoft.com/office/spreadsheetml/2009/9/main" uri="{B025F937-C7B1-47D3-B67F-A62EFF666E3E}">
          <x14:id>{1F9B8BD0-DD30-42E6-993B-DC81F2208F60}</x14:id>
        </ext>
      </extLst>
    </cfRule>
    <cfRule type="dataBar" priority="1025">
      <dataBar>
        <cfvo type="num" val="0"/>
        <cfvo type="num" val="1"/>
        <color rgb="FF63C384"/>
      </dataBar>
      <extLst>
        <ext xmlns:x14="http://schemas.microsoft.com/office/spreadsheetml/2009/9/main" uri="{B025F937-C7B1-47D3-B67F-A62EFF666E3E}">
          <x14:id>{98EE0CCD-7AE4-420C-B67B-C4FA157DDD94}</x14:id>
        </ext>
      </extLst>
    </cfRule>
  </conditionalFormatting>
  <conditionalFormatting sqref="P54:P56 P58">
    <cfRule type="dataBar" priority="911">
      <dataBar>
        <cfvo type="num" val="0"/>
        <cfvo type="num" val="1"/>
        <color rgb="FF00B0F0"/>
      </dataBar>
      <extLst>
        <ext xmlns:x14="http://schemas.microsoft.com/office/spreadsheetml/2009/9/main" uri="{B025F937-C7B1-47D3-B67F-A62EFF666E3E}">
          <x14:id>{A025F3D5-CAD3-4A8F-A1C5-08E2E180C1F5}</x14:id>
        </ext>
      </extLst>
    </cfRule>
    <cfRule type="dataBar" priority="912">
      <dataBar>
        <cfvo type="min"/>
        <cfvo type="max"/>
        <color rgb="FF00B0F0"/>
      </dataBar>
      <extLst>
        <ext xmlns:x14="http://schemas.microsoft.com/office/spreadsheetml/2009/9/main" uri="{B025F937-C7B1-47D3-B67F-A62EFF666E3E}">
          <x14:id>{2D839530-2C31-4DF2-9CF7-0B40596F5775}</x14:id>
        </ext>
      </extLst>
    </cfRule>
    <cfRule type="dataBar" priority="913">
      <dataBar>
        <cfvo type="num" val="0"/>
        <cfvo type="num" val="1"/>
        <color rgb="FF638EC6"/>
      </dataBar>
      <extLst>
        <ext xmlns:x14="http://schemas.microsoft.com/office/spreadsheetml/2009/9/main" uri="{B025F937-C7B1-47D3-B67F-A62EFF666E3E}">
          <x14:id>{D02E34BB-88E1-4571-AF7D-E4AAC7006352}</x14:id>
        </ext>
      </extLst>
    </cfRule>
    <cfRule type="dataBar" priority="914">
      <dataBar>
        <cfvo type="min"/>
        <cfvo type="max"/>
        <color rgb="FF008AEF"/>
      </dataBar>
      <extLst>
        <ext xmlns:x14="http://schemas.microsoft.com/office/spreadsheetml/2009/9/main" uri="{B025F937-C7B1-47D3-B67F-A62EFF666E3E}">
          <x14:id>{F6D73692-6D68-471F-AF78-DC3949165F78}</x14:id>
        </ext>
      </extLst>
    </cfRule>
    <cfRule type="dataBar" priority="915">
      <dataBar>
        <cfvo type="num" val="0"/>
        <cfvo type="num" val="1"/>
        <color rgb="FF63C384"/>
      </dataBar>
      <extLst>
        <ext xmlns:x14="http://schemas.microsoft.com/office/spreadsheetml/2009/9/main" uri="{B025F937-C7B1-47D3-B67F-A62EFF666E3E}">
          <x14:id>{6119A017-9D39-48DD-A1A9-580D418F67CB}</x14:id>
        </ext>
      </extLst>
    </cfRule>
  </conditionalFormatting>
  <conditionalFormatting sqref="P57">
    <cfRule type="dataBar" priority="64">
      <dataBar>
        <cfvo type="num" val="0"/>
        <cfvo type="num" val="1"/>
        <color rgb="FF00B0F0"/>
      </dataBar>
      <extLst>
        <ext xmlns:x14="http://schemas.microsoft.com/office/spreadsheetml/2009/9/main" uri="{B025F937-C7B1-47D3-B67F-A62EFF666E3E}">
          <x14:id>{2D70DFCB-6F08-4DA2-9C27-72EF69D0E15B}</x14:id>
        </ext>
      </extLst>
    </cfRule>
    <cfRule type="dataBar" priority="65">
      <dataBar>
        <cfvo type="min"/>
        <cfvo type="max"/>
        <color rgb="FF00B0F0"/>
      </dataBar>
      <extLst>
        <ext xmlns:x14="http://schemas.microsoft.com/office/spreadsheetml/2009/9/main" uri="{B025F937-C7B1-47D3-B67F-A62EFF666E3E}">
          <x14:id>{CDAB1E93-87C9-485C-90E9-261F8D026383}</x14:id>
        </ext>
      </extLst>
    </cfRule>
    <cfRule type="dataBar" priority="66">
      <dataBar>
        <cfvo type="num" val="0"/>
        <cfvo type="num" val="1"/>
        <color rgb="FF638EC6"/>
      </dataBar>
      <extLst>
        <ext xmlns:x14="http://schemas.microsoft.com/office/spreadsheetml/2009/9/main" uri="{B025F937-C7B1-47D3-B67F-A62EFF666E3E}">
          <x14:id>{A8A54AAF-604A-4129-A699-C94F9EC7EA17}</x14:id>
        </ext>
      </extLst>
    </cfRule>
    <cfRule type="dataBar" priority="67">
      <dataBar>
        <cfvo type="min"/>
        <cfvo type="max"/>
        <color rgb="FF008AEF"/>
      </dataBar>
      <extLst>
        <ext xmlns:x14="http://schemas.microsoft.com/office/spreadsheetml/2009/9/main" uri="{B025F937-C7B1-47D3-B67F-A62EFF666E3E}">
          <x14:id>{5A7D7275-7CE0-48E2-8D0B-2CD204A512C4}</x14:id>
        </ext>
      </extLst>
    </cfRule>
    <cfRule type="dataBar" priority="68">
      <dataBar>
        <cfvo type="num" val="0"/>
        <cfvo type="num" val="1"/>
        <color rgb="FF63C384"/>
      </dataBar>
      <extLst>
        <ext xmlns:x14="http://schemas.microsoft.com/office/spreadsheetml/2009/9/main" uri="{B025F937-C7B1-47D3-B67F-A62EFF666E3E}">
          <x14:id>{1E17FB5D-EE9D-4391-8426-50BDF6D9C8C1}</x14:id>
        </ext>
      </extLst>
    </cfRule>
  </conditionalFormatting>
  <conditionalFormatting sqref="P61:P65">
    <cfRule type="dataBar" priority="221">
      <dataBar>
        <cfvo type="num" val="0"/>
        <cfvo type="num" val="1"/>
        <color rgb="FF00B0F0"/>
      </dataBar>
      <extLst>
        <ext xmlns:x14="http://schemas.microsoft.com/office/spreadsheetml/2009/9/main" uri="{B025F937-C7B1-47D3-B67F-A62EFF666E3E}">
          <x14:id>{C85E267D-8950-4D3A-8FB1-0071477B6876}</x14:id>
        </ext>
      </extLst>
    </cfRule>
    <cfRule type="dataBar" priority="222">
      <dataBar>
        <cfvo type="min"/>
        <cfvo type="max"/>
        <color rgb="FF00B0F0"/>
      </dataBar>
      <extLst>
        <ext xmlns:x14="http://schemas.microsoft.com/office/spreadsheetml/2009/9/main" uri="{B025F937-C7B1-47D3-B67F-A62EFF666E3E}">
          <x14:id>{A1D1CA4E-DF98-44B7-954C-C9E46768DB1B}</x14:id>
        </ext>
      </extLst>
    </cfRule>
    <cfRule type="dataBar" priority="223">
      <dataBar>
        <cfvo type="num" val="0"/>
        <cfvo type="num" val="1"/>
        <color rgb="FF638EC6"/>
      </dataBar>
      <extLst>
        <ext xmlns:x14="http://schemas.microsoft.com/office/spreadsheetml/2009/9/main" uri="{B025F937-C7B1-47D3-B67F-A62EFF666E3E}">
          <x14:id>{86E34764-D189-475F-A885-C3727C70CEB8}</x14:id>
        </ext>
      </extLst>
    </cfRule>
    <cfRule type="dataBar" priority="224">
      <dataBar>
        <cfvo type="min"/>
        <cfvo type="max"/>
        <color rgb="FF008AEF"/>
      </dataBar>
      <extLst>
        <ext xmlns:x14="http://schemas.microsoft.com/office/spreadsheetml/2009/9/main" uri="{B025F937-C7B1-47D3-B67F-A62EFF666E3E}">
          <x14:id>{7D2A0575-33E0-4D3B-9989-F590B7E0DD2D}</x14:id>
        </ext>
      </extLst>
    </cfRule>
    <cfRule type="dataBar" priority="225">
      <dataBar>
        <cfvo type="num" val="0"/>
        <cfvo type="num" val="1"/>
        <color rgb="FF63C384"/>
      </dataBar>
      <extLst>
        <ext xmlns:x14="http://schemas.microsoft.com/office/spreadsheetml/2009/9/main" uri="{B025F937-C7B1-47D3-B67F-A62EFF666E3E}">
          <x14:id>{2927245B-2BE3-4314-A8DE-395BB73157F1}</x14:id>
        </ext>
      </extLst>
    </cfRule>
  </conditionalFormatting>
  <conditionalFormatting sqref="P68">
    <cfRule type="dataBar" priority="984">
      <dataBar>
        <cfvo type="num" val="0"/>
        <cfvo type="num" val="1"/>
        <color rgb="FF00B0F0"/>
      </dataBar>
      <extLst>
        <ext xmlns:x14="http://schemas.microsoft.com/office/spreadsheetml/2009/9/main" uri="{B025F937-C7B1-47D3-B67F-A62EFF666E3E}">
          <x14:id>{FE8E7E09-91C3-440C-A4D2-3365E7CB95BC}</x14:id>
        </ext>
      </extLst>
    </cfRule>
    <cfRule type="dataBar" priority="985">
      <dataBar>
        <cfvo type="min"/>
        <cfvo type="max"/>
        <color rgb="FF00B0F0"/>
      </dataBar>
      <extLst>
        <ext xmlns:x14="http://schemas.microsoft.com/office/spreadsheetml/2009/9/main" uri="{B025F937-C7B1-47D3-B67F-A62EFF666E3E}">
          <x14:id>{F6FC53DE-1F8C-4DEE-B4F5-C287F2ECE80B}</x14:id>
        </ext>
      </extLst>
    </cfRule>
    <cfRule type="dataBar" priority="986">
      <dataBar>
        <cfvo type="num" val="0"/>
        <cfvo type="num" val="1"/>
        <color rgb="FF638EC6"/>
      </dataBar>
      <extLst>
        <ext xmlns:x14="http://schemas.microsoft.com/office/spreadsheetml/2009/9/main" uri="{B025F937-C7B1-47D3-B67F-A62EFF666E3E}">
          <x14:id>{6FFAF26C-2FE1-4FFB-AD02-42FE3E08455B}</x14:id>
        </ext>
      </extLst>
    </cfRule>
    <cfRule type="dataBar" priority="987">
      <dataBar>
        <cfvo type="min"/>
        <cfvo type="max"/>
        <color rgb="FF008AEF"/>
      </dataBar>
      <extLst>
        <ext xmlns:x14="http://schemas.microsoft.com/office/spreadsheetml/2009/9/main" uri="{B025F937-C7B1-47D3-B67F-A62EFF666E3E}">
          <x14:id>{00A12585-532E-4115-95B6-D1F5274CB7AD}</x14:id>
        </ext>
      </extLst>
    </cfRule>
    <cfRule type="dataBar" priority="988">
      <dataBar>
        <cfvo type="num" val="0"/>
        <cfvo type="num" val="1"/>
        <color rgb="FF63C384"/>
      </dataBar>
      <extLst>
        <ext xmlns:x14="http://schemas.microsoft.com/office/spreadsheetml/2009/9/main" uri="{B025F937-C7B1-47D3-B67F-A62EFF666E3E}">
          <x14:id>{85BCBBCE-76A3-4910-8943-40E3A1408E11}</x14:id>
        </ext>
      </extLst>
    </cfRule>
  </conditionalFormatting>
  <conditionalFormatting sqref="P69">
    <cfRule type="dataBar" priority="17">
      <dataBar>
        <cfvo type="num" val="0"/>
        <cfvo type="num" val="1"/>
        <color rgb="FF00B0F0"/>
      </dataBar>
      <extLst>
        <ext xmlns:x14="http://schemas.microsoft.com/office/spreadsheetml/2009/9/main" uri="{B025F937-C7B1-47D3-B67F-A62EFF666E3E}">
          <x14:id>{8C89B4A4-5EBD-458E-9A4B-13ECE12B3471}</x14:id>
        </ext>
      </extLst>
    </cfRule>
    <cfRule type="dataBar" priority="18">
      <dataBar>
        <cfvo type="min"/>
        <cfvo type="max"/>
        <color rgb="FF00B0F0"/>
      </dataBar>
      <extLst>
        <ext xmlns:x14="http://schemas.microsoft.com/office/spreadsheetml/2009/9/main" uri="{B025F937-C7B1-47D3-B67F-A62EFF666E3E}">
          <x14:id>{41F84D64-AAD1-4C27-AC36-45CAA241C791}</x14:id>
        </ext>
      </extLst>
    </cfRule>
    <cfRule type="dataBar" priority="19">
      <dataBar>
        <cfvo type="num" val="0"/>
        <cfvo type="num" val="1"/>
        <color rgb="FF638EC6"/>
      </dataBar>
      <extLst>
        <ext xmlns:x14="http://schemas.microsoft.com/office/spreadsheetml/2009/9/main" uri="{B025F937-C7B1-47D3-B67F-A62EFF666E3E}">
          <x14:id>{454AFE81-B5B8-4414-BBAE-0AD99845551F}</x14:id>
        </ext>
      </extLst>
    </cfRule>
    <cfRule type="dataBar" priority="20">
      <dataBar>
        <cfvo type="min"/>
        <cfvo type="max"/>
        <color rgb="FF008AEF"/>
      </dataBar>
      <extLst>
        <ext xmlns:x14="http://schemas.microsoft.com/office/spreadsheetml/2009/9/main" uri="{B025F937-C7B1-47D3-B67F-A62EFF666E3E}">
          <x14:id>{CD70C9EE-B3AA-4643-91E6-E6EC23D8ECD1}</x14:id>
        </ext>
      </extLst>
    </cfRule>
    <cfRule type="dataBar" priority="21">
      <dataBar>
        <cfvo type="num" val="0"/>
        <cfvo type="num" val="1"/>
        <color rgb="FF63C384"/>
      </dataBar>
      <extLst>
        <ext xmlns:x14="http://schemas.microsoft.com/office/spreadsheetml/2009/9/main" uri="{B025F937-C7B1-47D3-B67F-A62EFF666E3E}">
          <x14:id>{54D3343F-7BDC-486D-B7A8-CF387663723F}</x14:id>
        </ext>
      </extLst>
    </cfRule>
  </conditionalFormatting>
  <conditionalFormatting sqref="R10:R45">
    <cfRule type="dataBar" priority="843">
      <dataBar>
        <cfvo type="num" val="0"/>
        <cfvo type="num" val="1"/>
        <color rgb="FF00B0F0"/>
      </dataBar>
      <extLst>
        <ext xmlns:x14="http://schemas.microsoft.com/office/spreadsheetml/2009/9/main" uri="{B025F937-C7B1-47D3-B67F-A62EFF666E3E}">
          <x14:id>{981EFA81-B216-48D2-8DD2-63F8A2A93D0E}</x14:id>
        </ext>
      </extLst>
    </cfRule>
    <cfRule type="dataBar" priority="844">
      <dataBar>
        <cfvo type="min"/>
        <cfvo type="max"/>
        <color rgb="FF00B0F0"/>
      </dataBar>
      <extLst>
        <ext xmlns:x14="http://schemas.microsoft.com/office/spreadsheetml/2009/9/main" uri="{B025F937-C7B1-47D3-B67F-A62EFF666E3E}">
          <x14:id>{3146B8D4-D35C-4D34-BCAE-8F72446CF392}</x14:id>
        </ext>
      </extLst>
    </cfRule>
    <cfRule type="dataBar" priority="845">
      <dataBar>
        <cfvo type="num" val="0"/>
        <cfvo type="num" val="1"/>
        <color rgb="FF638EC6"/>
      </dataBar>
      <extLst>
        <ext xmlns:x14="http://schemas.microsoft.com/office/spreadsheetml/2009/9/main" uri="{B025F937-C7B1-47D3-B67F-A62EFF666E3E}">
          <x14:id>{3D36E7C9-7A53-4606-ADF7-4F5F64DC5228}</x14:id>
        </ext>
      </extLst>
    </cfRule>
    <cfRule type="dataBar" priority="846">
      <dataBar>
        <cfvo type="min"/>
        <cfvo type="max"/>
        <color rgb="FF008AEF"/>
      </dataBar>
      <extLst>
        <ext xmlns:x14="http://schemas.microsoft.com/office/spreadsheetml/2009/9/main" uri="{B025F937-C7B1-47D3-B67F-A62EFF666E3E}">
          <x14:id>{A95400AE-C867-48D4-87D6-2223311CFF41}</x14:id>
        </ext>
      </extLst>
    </cfRule>
    <cfRule type="dataBar" priority="847">
      <dataBar>
        <cfvo type="num" val="0"/>
        <cfvo type="num" val="1"/>
        <color rgb="FF63C384"/>
      </dataBar>
      <extLst>
        <ext xmlns:x14="http://schemas.microsoft.com/office/spreadsheetml/2009/9/main" uri="{B025F937-C7B1-47D3-B67F-A62EFF666E3E}">
          <x14:id>{CC6137B6-0A1C-4167-B4F2-3FD0EC57D088}</x14:id>
        </ext>
      </extLst>
    </cfRule>
  </conditionalFormatting>
  <conditionalFormatting sqref="R49:R50">
    <cfRule type="dataBar" priority="1031">
      <dataBar>
        <cfvo type="num" val="0"/>
        <cfvo type="num" val="1"/>
        <color rgb="FF00B0F0"/>
      </dataBar>
      <extLst>
        <ext xmlns:x14="http://schemas.microsoft.com/office/spreadsheetml/2009/9/main" uri="{B025F937-C7B1-47D3-B67F-A62EFF666E3E}">
          <x14:id>{A9ACACCB-EBF1-4628-A838-ADA296054648}</x14:id>
        </ext>
      </extLst>
    </cfRule>
    <cfRule type="dataBar" priority="1032">
      <dataBar>
        <cfvo type="min"/>
        <cfvo type="max"/>
        <color rgb="FF00B0F0"/>
      </dataBar>
      <extLst>
        <ext xmlns:x14="http://schemas.microsoft.com/office/spreadsheetml/2009/9/main" uri="{B025F937-C7B1-47D3-B67F-A62EFF666E3E}">
          <x14:id>{8AAC24B0-E158-4840-B56E-BE380786119D}</x14:id>
        </ext>
      </extLst>
    </cfRule>
    <cfRule type="dataBar" priority="1033">
      <dataBar>
        <cfvo type="num" val="0"/>
        <cfvo type="num" val="1"/>
        <color rgb="FF638EC6"/>
      </dataBar>
      <extLst>
        <ext xmlns:x14="http://schemas.microsoft.com/office/spreadsheetml/2009/9/main" uri="{B025F937-C7B1-47D3-B67F-A62EFF666E3E}">
          <x14:id>{76CC3F27-95B6-4704-AB43-8647934BF644}</x14:id>
        </ext>
      </extLst>
    </cfRule>
    <cfRule type="dataBar" priority="1034">
      <dataBar>
        <cfvo type="min"/>
        <cfvo type="max"/>
        <color rgb="FF008AEF"/>
      </dataBar>
      <extLst>
        <ext xmlns:x14="http://schemas.microsoft.com/office/spreadsheetml/2009/9/main" uri="{B025F937-C7B1-47D3-B67F-A62EFF666E3E}">
          <x14:id>{8C2828C1-D043-4EDB-978B-CE6C21A1571C}</x14:id>
        </ext>
      </extLst>
    </cfRule>
    <cfRule type="dataBar" priority="1035">
      <dataBar>
        <cfvo type="num" val="0"/>
        <cfvo type="num" val="1"/>
        <color rgb="FF63C384"/>
      </dataBar>
      <extLst>
        <ext xmlns:x14="http://schemas.microsoft.com/office/spreadsheetml/2009/9/main" uri="{B025F937-C7B1-47D3-B67F-A62EFF666E3E}">
          <x14:id>{07899A66-4C01-425C-8CC7-35A044D087CC}</x14:id>
        </ext>
      </extLst>
    </cfRule>
  </conditionalFormatting>
  <conditionalFormatting sqref="R54:R56 R58">
    <cfRule type="dataBar" priority="916">
      <dataBar>
        <cfvo type="num" val="0"/>
        <cfvo type="num" val="1"/>
        <color rgb="FF00B0F0"/>
      </dataBar>
      <extLst>
        <ext xmlns:x14="http://schemas.microsoft.com/office/spreadsheetml/2009/9/main" uri="{B025F937-C7B1-47D3-B67F-A62EFF666E3E}">
          <x14:id>{9854AED2-83D7-4ED1-98AA-B50666655BAB}</x14:id>
        </ext>
      </extLst>
    </cfRule>
    <cfRule type="dataBar" priority="917">
      <dataBar>
        <cfvo type="min"/>
        <cfvo type="max"/>
        <color rgb="FF00B0F0"/>
      </dataBar>
      <extLst>
        <ext xmlns:x14="http://schemas.microsoft.com/office/spreadsheetml/2009/9/main" uri="{B025F937-C7B1-47D3-B67F-A62EFF666E3E}">
          <x14:id>{511367DC-385B-4EE1-B951-C94BB3488D9E}</x14:id>
        </ext>
      </extLst>
    </cfRule>
    <cfRule type="dataBar" priority="918">
      <dataBar>
        <cfvo type="num" val="0"/>
        <cfvo type="num" val="1"/>
        <color rgb="FF638EC6"/>
      </dataBar>
      <extLst>
        <ext xmlns:x14="http://schemas.microsoft.com/office/spreadsheetml/2009/9/main" uri="{B025F937-C7B1-47D3-B67F-A62EFF666E3E}">
          <x14:id>{33B586F8-4C2D-4ACC-A4ED-7D2219D27E8B}</x14:id>
        </ext>
      </extLst>
    </cfRule>
    <cfRule type="dataBar" priority="919">
      <dataBar>
        <cfvo type="min"/>
        <cfvo type="max"/>
        <color rgb="FF008AEF"/>
      </dataBar>
      <extLst>
        <ext xmlns:x14="http://schemas.microsoft.com/office/spreadsheetml/2009/9/main" uri="{B025F937-C7B1-47D3-B67F-A62EFF666E3E}">
          <x14:id>{92E080F7-2D1B-44D6-BDF0-A9F42B81180A}</x14:id>
        </ext>
      </extLst>
    </cfRule>
    <cfRule type="dataBar" priority="920">
      <dataBar>
        <cfvo type="num" val="0"/>
        <cfvo type="num" val="1"/>
        <color rgb="FF63C384"/>
      </dataBar>
      <extLst>
        <ext xmlns:x14="http://schemas.microsoft.com/office/spreadsheetml/2009/9/main" uri="{B025F937-C7B1-47D3-B67F-A62EFF666E3E}">
          <x14:id>{B88E903F-E155-4340-87BF-A7BBF035CF58}</x14:id>
        </ext>
      </extLst>
    </cfRule>
  </conditionalFormatting>
  <conditionalFormatting sqref="R57">
    <cfRule type="dataBar" priority="69">
      <dataBar>
        <cfvo type="num" val="0"/>
        <cfvo type="num" val="1"/>
        <color rgb="FF00B0F0"/>
      </dataBar>
      <extLst>
        <ext xmlns:x14="http://schemas.microsoft.com/office/spreadsheetml/2009/9/main" uri="{B025F937-C7B1-47D3-B67F-A62EFF666E3E}">
          <x14:id>{9BA40146-B618-4A66-853D-31277CE8185A}</x14:id>
        </ext>
      </extLst>
    </cfRule>
    <cfRule type="dataBar" priority="70">
      <dataBar>
        <cfvo type="min"/>
        <cfvo type="max"/>
        <color rgb="FF00B0F0"/>
      </dataBar>
      <extLst>
        <ext xmlns:x14="http://schemas.microsoft.com/office/spreadsheetml/2009/9/main" uri="{B025F937-C7B1-47D3-B67F-A62EFF666E3E}">
          <x14:id>{B9B3F93D-0587-4FF8-8BBD-A41C77921F51}</x14:id>
        </ext>
      </extLst>
    </cfRule>
    <cfRule type="dataBar" priority="71">
      <dataBar>
        <cfvo type="num" val="0"/>
        <cfvo type="num" val="1"/>
        <color rgb="FF638EC6"/>
      </dataBar>
      <extLst>
        <ext xmlns:x14="http://schemas.microsoft.com/office/spreadsheetml/2009/9/main" uri="{B025F937-C7B1-47D3-B67F-A62EFF666E3E}">
          <x14:id>{2D449809-8322-4447-9282-78A01E3E66F8}</x14:id>
        </ext>
      </extLst>
    </cfRule>
    <cfRule type="dataBar" priority="72">
      <dataBar>
        <cfvo type="min"/>
        <cfvo type="max"/>
        <color rgb="FF008AEF"/>
      </dataBar>
      <extLst>
        <ext xmlns:x14="http://schemas.microsoft.com/office/spreadsheetml/2009/9/main" uri="{B025F937-C7B1-47D3-B67F-A62EFF666E3E}">
          <x14:id>{D81B75BC-5F8A-41B8-AF77-B9931FC93E57}</x14:id>
        </ext>
      </extLst>
    </cfRule>
    <cfRule type="dataBar" priority="73">
      <dataBar>
        <cfvo type="num" val="0"/>
        <cfvo type="num" val="1"/>
        <color rgb="FF63C384"/>
      </dataBar>
      <extLst>
        <ext xmlns:x14="http://schemas.microsoft.com/office/spreadsheetml/2009/9/main" uri="{B025F937-C7B1-47D3-B67F-A62EFF666E3E}">
          <x14:id>{BF006F66-F925-44CB-BCE5-97F16FFC9619}</x14:id>
        </ext>
      </extLst>
    </cfRule>
  </conditionalFormatting>
  <conditionalFormatting sqref="R61:R65">
    <cfRule type="dataBar" priority="206">
      <dataBar>
        <cfvo type="num" val="0"/>
        <cfvo type="num" val="1"/>
        <color rgb="FF00B0F0"/>
      </dataBar>
      <extLst>
        <ext xmlns:x14="http://schemas.microsoft.com/office/spreadsheetml/2009/9/main" uri="{B025F937-C7B1-47D3-B67F-A62EFF666E3E}">
          <x14:id>{CFFB12BA-A4F1-4FF1-A56A-3E2E123A2147}</x14:id>
        </ext>
      </extLst>
    </cfRule>
    <cfRule type="dataBar" priority="207">
      <dataBar>
        <cfvo type="min"/>
        <cfvo type="max"/>
        <color rgb="FF00B0F0"/>
      </dataBar>
      <extLst>
        <ext xmlns:x14="http://schemas.microsoft.com/office/spreadsheetml/2009/9/main" uri="{B025F937-C7B1-47D3-B67F-A62EFF666E3E}">
          <x14:id>{3A6F9135-2E37-4CAD-A271-53B7948C66A6}</x14:id>
        </ext>
      </extLst>
    </cfRule>
    <cfRule type="dataBar" priority="208">
      <dataBar>
        <cfvo type="num" val="0"/>
        <cfvo type="num" val="1"/>
        <color rgb="FF638EC6"/>
      </dataBar>
      <extLst>
        <ext xmlns:x14="http://schemas.microsoft.com/office/spreadsheetml/2009/9/main" uri="{B025F937-C7B1-47D3-B67F-A62EFF666E3E}">
          <x14:id>{514625F0-156B-4C94-AB74-3C2FFFFC1354}</x14:id>
        </ext>
      </extLst>
    </cfRule>
    <cfRule type="dataBar" priority="209">
      <dataBar>
        <cfvo type="min"/>
        <cfvo type="max"/>
        <color rgb="FF008AEF"/>
      </dataBar>
      <extLst>
        <ext xmlns:x14="http://schemas.microsoft.com/office/spreadsheetml/2009/9/main" uri="{B025F937-C7B1-47D3-B67F-A62EFF666E3E}">
          <x14:id>{183C596C-C6F4-47A2-9209-23A64EB837E5}</x14:id>
        </ext>
      </extLst>
    </cfRule>
    <cfRule type="dataBar" priority="210">
      <dataBar>
        <cfvo type="num" val="0"/>
        <cfvo type="num" val="1"/>
        <color rgb="FF63C384"/>
      </dataBar>
      <extLst>
        <ext xmlns:x14="http://schemas.microsoft.com/office/spreadsheetml/2009/9/main" uri="{B025F937-C7B1-47D3-B67F-A62EFF666E3E}">
          <x14:id>{E9F434C3-C33F-401F-966F-0005CF00DFA0}</x14:id>
        </ext>
      </extLst>
    </cfRule>
  </conditionalFormatting>
  <conditionalFormatting sqref="R68">
    <cfRule type="dataBar" priority="989">
      <dataBar>
        <cfvo type="num" val="0"/>
        <cfvo type="num" val="1"/>
        <color rgb="FF00B0F0"/>
      </dataBar>
      <extLst>
        <ext xmlns:x14="http://schemas.microsoft.com/office/spreadsheetml/2009/9/main" uri="{B025F937-C7B1-47D3-B67F-A62EFF666E3E}">
          <x14:id>{D6DABF7C-F43C-46D0-8763-D577C88EA3CC}</x14:id>
        </ext>
      </extLst>
    </cfRule>
    <cfRule type="dataBar" priority="990">
      <dataBar>
        <cfvo type="min"/>
        <cfvo type="max"/>
        <color rgb="FF00B0F0"/>
      </dataBar>
      <extLst>
        <ext xmlns:x14="http://schemas.microsoft.com/office/spreadsheetml/2009/9/main" uri="{B025F937-C7B1-47D3-B67F-A62EFF666E3E}">
          <x14:id>{14186550-53C7-4FF6-8B1D-260C83E23CC8}</x14:id>
        </ext>
      </extLst>
    </cfRule>
    <cfRule type="dataBar" priority="991">
      <dataBar>
        <cfvo type="num" val="0"/>
        <cfvo type="num" val="1"/>
        <color rgb="FF638EC6"/>
      </dataBar>
      <extLst>
        <ext xmlns:x14="http://schemas.microsoft.com/office/spreadsheetml/2009/9/main" uri="{B025F937-C7B1-47D3-B67F-A62EFF666E3E}">
          <x14:id>{7BA3D88C-6C37-47BD-AD98-7EE7E94AB92B}</x14:id>
        </ext>
      </extLst>
    </cfRule>
    <cfRule type="dataBar" priority="992">
      <dataBar>
        <cfvo type="min"/>
        <cfvo type="max"/>
        <color rgb="FF008AEF"/>
      </dataBar>
      <extLst>
        <ext xmlns:x14="http://schemas.microsoft.com/office/spreadsheetml/2009/9/main" uri="{B025F937-C7B1-47D3-B67F-A62EFF666E3E}">
          <x14:id>{7A6BD189-FED2-4F18-9181-5F1AE32BE8C5}</x14:id>
        </ext>
      </extLst>
    </cfRule>
    <cfRule type="dataBar" priority="993">
      <dataBar>
        <cfvo type="num" val="0"/>
        <cfvo type="num" val="1"/>
        <color rgb="FF63C384"/>
      </dataBar>
      <extLst>
        <ext xmlns:x14="http://schemas.microsoft.com/office/spreadsheetml/2009/9/main" uri="{B025F937-C7B1-47D3-B67F-A62EFF666E3E}">
          <x14:id>{F125FA2A-BB39-4ABB-A698-7921B63010CC}</x14:id>
        </ext>
      </extLst>
    </cfRule>
  </conditionalFormatting>
  <conditionalFormatting sqref="R69">
    <cfRule type="dataBar" priority="12">
      <dataBar>
        <cfvo type="num" val="0"/>
        <cfvo type="num" val="1"/>
        <color rgb="FF00B0F0"/>
      </dataBar>
      <extLst>
        <ext xmlns:x14="http://schemas.microsoft.com/office/spreadsheetml/2009/9/main" uri="{B025F937-C7B1-47D3-B67F-A62EFF666E3E}">
          <x14:id>{78D1C80A-6951-4FC6-ADD3-07631DDA589A}</x14:id>
        </ext>
      </extLst>
    </cfRule>
    <cfRule type="dataBar" priority="13">
      <dataBar>
        <cfvo type="min"/>
        <cfvo type="max"/>
        <color rgb="FF00B0F0"/>
      </dataBar>
      <extLst>
        <ext xmlns:x14="http://schemas.microsoft.com/office/spreadsheetml/2009/9/main" uri="{B025F937-C7B1-47D3-B67F-A62EFF666E3E}">
          <x14:id>{E21AEC2D-C84C-49A3-AC20-A4546C45A586}</x14:id>
        </ext>
      </extLst>
    </cfRule>
    <cfRule type="dataBar" priority="14">
      <dataBar>
        <cfvo type="num" val="0"/>
        <cfvo type="num" val="1"/>
        <color rgb="FF638EC6"/>
      </dataBar>
      <extLst>
        <ext xmlns:x14="http://schemas.microsoft.com/office/spreadsheetml/2009/9/main" uri="{B025F937-C7B1-47D3-B67F-A62EFF666E3E}">
          <x14:id>{C360C202-B449-4695-B8A0-CD8A3A0EB641}</x14:id>
        </ext>
      </extLst>
    </cfRule>
    <cfRule type="dataBar" priority="15">
      <dataBar>
        <cfvo type="min"/>
        <cfvo type="max"/>
        <color rgb="FF008AEF"/>
      </dataBar>
      <extLst>
        <ext xmlns:x14="http://schemas.microsoft.com/office/spreadsheetml/2009/9/main" uri="{B025F937-C7B1-47D3-B67F-A62EFF666E3E}">
          <x14:id>{C39B3B1E-68CB-4148-9199-6456960E6B92}</x14:id>
        </ext>
      </extLst>
    </cfRule>
    <cfRule type="dataBar" priority="16">
      <dataBar>
        <cfvo type="num" val="0"/>
        <cfvo type="num" val="1"/>
        <color rgb="FF63C384"/>
      </dataBar>
      <extLst>
        <ext xmlns:x14="http://schemas.microsoft.com/office/spreadsheetml/2009/9/main" uri="{B025F937-C7B1-47D3-B67F-A62EFF666E3E}">
          <x14:id>{30EC54AF-CF8D-40AD-8179-048B2D89A5EB}</x14:id>
        </ext>
      </extLst>
    </cfRule>
  </conditionalFormatting>
  <conditionalFormatting sqref="T10:T45">
    <cfRule type="dataBar" priority="848">
      <dataBar>
        <cfvo type="num" val="0"/>
        <cfvo type="num" val="1"/>
        <color rgb="FF00B0F0"/>
      </dataBar>
      <extLst>
        <ext xmlns:x14="http://schemas.microsoft.com/office/spreadsheetml/2009/9/main" uri="{B025F937-C7B1-47D3-B67F-A62EFF666E3E}">
          <x14:id>{3E8E96FE-B72A-483E-92F3-AE2D78CEBD51}</x14:id>
        </ext>
      </extLst>
    </cfRule>
    <cfRule type="dataBar" priority="849">
      <dataBar>
        <cfvo type="min"/>
        <cfvo type="max"/>
        <color rgb="FF00B0F0"/>
      </dataBar>
      <extLst>
        <ext xmlns:x14="http://schemas.microsoft.com/office/spreadsheetml/2009/9/main" uri="{B025F937-C7B1-47D3-B67F-A62EFF666E3E}">
          <x14:id>{08C0BD3C-8AF4-4EFB-BE87-7F9A49068E7A}</x14:id>
        </ext>
      </extLst>
    </cfRule>
    <cfRule type="dataBar" priority="850">
      <dataBar>
        <cfvo type="num" val="0"/>
        <cfvo type="num" val="1"/>
        <color rgb="FF638EC6"/>
      </dataBar>
      <extLst>
        <ext xmlns:x14="http://schemas.microsoft.com/office/spreadsheetml/2009/9/main" uri="{B025F937-C7B1-47D3-B67F-A62EFF666E3E}">
          <x14:id>{6417B8B9-D0A0-4C7E-9841-2DD70DD54F7F}</x14:id>
        </ext>
      </extLst>
    </cfRule>
    <cfRule type="dataBar" priority="851">
      <dataBar>
        <cfvo type="min"/>
        <cfvo type="max"/>
        <color rgb="FF008AEF"/>
      </dataBar>
      <extLst>
        <ext xmlns:x14="http://schemas.microsoft.com/office/spreadsheetml/2009/9/main" uri="{B025F937-C7B1-47D3-B67F-A62EFF666E3E}">
          <x14:id>{1ECAAA32-1A29-4325-918E-047DFF3D1B48}</x14:id>
        </ext>
      </extLst>
    </cfRule>
    <cfRule type="dataBar" priority="852">
      <dataBar>
        <cfvo type="num" val="0"/>
        <cfvo type="num" val="1"/>
        <color rgb="FF63C384"/>
      </dataBar>
      <extLst>
        <ext xmlns:x14="http://schemas.microsoft.com/office/spreadsheetml/2009/9/main" uri="{B025F937-C7B1-47D3-B67F-A62EFF666E3E}">
          <x14:id>{C2E5A459-55AE-4886-9AB8-2D6C8C2A0578}</x14:id>
        </ext>
      </extLst>
    </cfRule>
  </conditionalFormatting>
  <conditionalFormatting sqref="T49:T50">
    <cfRule type="dataBar" priority="1041">
      <dataBar>
        <cfvo type="num" val="0"/>
        <cfvo type="num" val="1"/>
        <color rgb="FF00B0F0"/>
      </dataBar>
      <extLst>
        <ext xmlns:x14="http://schemas.microsoft.com/office/spreadsheetml/2009/9/main" uri="{B025F937-C7B1-47D3-B67F-A62EFF666E3E}">
          <x14:id>{EFC0518F-D3B8-4868-AC6B-402038EDCD87}</x14:id>
        </ext>
      </extLst>
    </cfRule>
    <cfRule type="dataBar" priority="1042">
      <dataBar>
        <cfvo type="min"/>
        <cfvo type="max"/>
        <color rgb="FF00B0F0"/>
      </dataBar>
      <extLst>
        <ext xmlns:x14="http://schemas.microsoft.com/office/spreadsheetml/2009/9/main" uri="{B025F937-C7B1-47D3-B67F-A62EFF666E3E}">
          <x14:id>{745FFA36-4F9D-4CC6-8427-662CB63E4829}</x14:id>
        </ext>
      </extLst>
    </cfRule>
    <cfRule type="dataBar" priority="1043">
      <dataBar>
        <cfvo type="num" val="0"/>
        <cfvo type="num" val="1"/>
        <color rgb="FF638EC6"/>
      </dataBar>
      <extLst>
        <ext xmlns:x14="http://schemas.microsoft.com/office/spreadsheetml/2009/9/main" uri="{B025F937-C7B1-47D3-B67F-A62EFF666E3E}">
          <x14:id>{7706BABD-289F-4321-8F98-793A34D89970}</x14:id>
        </ext>
      </extLst>
    </cfRule>
    <cfRule type="dataBar" priority="1044">
      <dataBar>
        <cfvo type="min"/>
        <cfvo type="max"/>
        <color rgb="FF008AEF"/>
      </dataBar>
      <extLst>
        <ext xmlns:x14="http://schemas.microsoft.com/office/spreadsheetml/2009/9/main" uri="{B025F937-C7B1-47D3-B67F-A62EFF666E3E}">
          <x14:id>{9484C990-F85D-4AB9-9D13-551FB83D578A}</x14:id>
        </ext>
      </extLst>
    </cfRule>
    <cfRule type="dataBar" priority="1045">
      <dataBar>
        <cfvo type="num" val="0"/>
        <cfvo type="num" val="1"/>
        <color rgb="FF63C384"/>
      </dataBar>
      <extLst>
        <ext xmlns:x14="http://schemas.microsoft.com/office/spreadsheetml/2009/9/main" uri="{B025F937-C7B1-47D3-B67F-A62EFF666E3E}">
          <x14:id>{97A75417-284A-4EAA-81FF-17C1B523045F}</x14:id>
        </ext>
      </extLst>
    </cfRule>
  </conditionalFormatting>
  <conditionalFormatting sqref="T54:T56 T58">
    <cfRule type="dataBar" priority="921">
      <dataBar>
        <cfvo type="num" val="0"/>
        <cfvo type="num" val="1"/>
        <color rgb="FF00B0F0"/>
      </dataBar>
      <extLst>
        <ext xmlns:x14="http://schemas.microsoft.com/office/spreadsheetml/2009/9/main" uri="{B025F937-C7B1-47D3-B67F-A62EFF666E3E}">
          <x14:id>{301366C6-5D8E-4531-AA3C-05A4113B2B13}</x14:id>
        </ext>
      </extLst>
    </cfRule>
    <cfRule type="dataBar" priority="922">
      <dataBar>
        <cfvo type="min"/>
        <cfvo type="max"/>
        <color rgb="FF00B0F0"/>
      </dataBar>
      <extLst>
        <ext xmlns:x14="http://schemas.microsoft.com/office/spreadsheetml/2009/9/main" uri="{B025F937-C7B1-47D3-B67F-A62EFF666E3E}">
          <x14:id>{2AF3E240-E67E-4436-80A8-83B64984F0E9}</x14:id>
        </ext>
      </extLst>
    </cfRule>
    <cfRule type="dataBar" priority="923">
      <dataBar>
        <cfvo type="num" val="0"/>
        <cfvo type="num" val="1"/>
        <color rgb="FF638EC6"/>
      </dataBar>
      <extLst>
        <ext xmlns:x14="http://schemas.microsoft.com/office/spreadsheetml/2009/9/main" uri="{B025F937-C7B1-47D3-B67F-A62EFF666E3E}">
          <x14:id>{79AE8EF5-506D-4036-8480-DABD9A2680E3}</x14:id>
        </ext>
      </extLst>
    </cfRule>
    <cfRule type="dataBar" priority="924">
      <dataBar>
        <cfvo type="min"/>
        <cfvo type="max"/>
        <color rgb="FF008AEF"/>
      </dataBar>
      <extLst>
        <ext xmlns:x14="http://schemas.microsoft.com/office/spreadsheetml/2009/9/main" uri="{B025F937-C7B1-47D3-B67F-A62EFF666E3E}">
          <x14:id>{AA0F547D-5E1B-4135-88B4-F0A80C7E76F7}</x14:id>
        </ext>
      </extLst>
    </cfRule>
    <cfRule type="dataBar" priority="925">
      <dataBar>
        <cfvo type="num" val="0"/>
        <cfvo type="num" val="1"/>
        <color rgb="FF63C384"/>
      </dataBar>
      <extLst>
        <ext xmlns:x14="http://schemas.microsoft.com/office/spreadsheetml/2009/9/main" uri="{B025F937-C7B1-47D3-B67F-A62EFF666E3E}">
          <x14:id>{B351A85A-87C7-4087-8D10-66C5ACB8A075}</x14:id>
        </ext>
      </extLst>
    </cfRule>
  </conditionalFormatting>
  <conditionalFormatting sqref="T57">
    <cfRule type="dataBar" priority="74">
      <dataBar>
        <cfvo type="num" val="0"/>
        <cfvo type="num" val="1"/>
        <color rgb="FF00B0F0"/>
      </dataBar>
      <extLst>
        <ext xmlns:x14="http://schemas.microsoft.com/office/spreadsheetml/2009/9/main" uri="{B025F937-C7B1-47D3-B67F-A62EFF666E3E}">
          <x14:id>{157C85BF-A35C-4B78-A944-699B9C51414E}</x14:id>
        </ext>
      </extLst>
    </cfRule>
    <cfRule type="dataBar" priority="75">
      <dataBar>
        <cfvo type="min"/>
        <cfvo type="max"/>
        <color rgb="FF00B0F0"/>
      </dataBar>
      <extLst>
        <ext xmlns:x14="http://schemas.microsoft.com/office/spreadsheetml/2009/9/main" uri="{B025F937-C7B1-47D3-B67F-A62EFF666E3E}">
          <x14:id>{01BD9B59-BB8C-4D69-9415-52E5A0DEBC1F}</x14:id>
        </ext>
      </extLst>
    </cfRule>
    <cfRule type="dataBar" priority="76">
      <dataBar>
        <cfvo type="num" val="0"/>
        <cfvo type="num" val="1"/>
        <color rgb="FF638EC6"/>
      </dataBar>
      <extLst>
        <ext xmlns:x14="http://schemas.microsoft.com/office/spreadsheetml/2009/9/main" uri="{B025F937-C7B1-47D3-B67F-A62EFF666E3E}">
          <x14:id>{07B1EF5A-5B0F-4704-9F41-7C8AB049F8DB}</x14:id>
        </ext>
      </extLst>
    </cfRule>
    <cfRule type="dataBar" priority="77">
      <dataBar>
        <cfvo type="min"/>
        <cfvo type="max"/>
        <color rgb="FF008AEF"/>
      </dataBar>
      <extLst>
        <ext xmlns:x14="http://schemas.microsoft.com/office/spreadsheetml/2009/9/main" uri="{B025F937-C7B1-47D3-B67F-A62EFF666E3E}">
          <x14:id>{A339CAAA-1310-4535-A35D-F5867112A8F7}</x14:id>
        </ext>
      </extLst>
    </cfRule>
    <cfRule type="dataBar" priority="78">
      <dataBar>
        <cfvo type="num" val="0"/>
        <cfvo type="num" val="1"/>
        <color rgb="FF63C384"/>
      </dataBar>
      <extLst>
        <ext xmlns:x14="http://schemas.microsoft.com/office/spreadsheetml/2009/9/main" uri="{B025F937-C7B1-47D3-B67F-A62EFF666E3E}">
          <x14:id>{9A3254FF-9E6F-4EE1-8BD6-CA0FCF4173CD}</x14:id>
        </ext>
      </extLst>
    </cfRule>
  </conditionalFormatting>
  <conditionalFormatting sqref="T61:T65">
    <cfRule type="dataBar" priority="181">
      <dataBar>
        <cfvo type="num" val="0"/>
        <cfvo type="num" val="1"/>
        <color rgb="FF00B0F0"/>
      </dataBar>
      <extLst>
        <ext xmlns:x14="http://schemas.microsoft.com/office/spreadsheetml/2009/9/main" uri="{B025F937-C7B1-47D3-B67F-A62EFF666E3E}">
          <x14:id>{B41B99A0-FA20-43D2-8CEC-9B256AF8A93B}</x14:id>
        </ext>
      </extLst>
    </cfRule>
    <cfRule type="dataBar" priority="182">
      <dataBar>
        <cfvo type="min"/>
        <cfvo type="max"/>
        <color rgb="FF00B0F0"/>
      </dataBar>
      <extLst>
        <ext xmlns:x14="http://schemas.microsoft.com/office/spreadsheetml/2009/9/main" uri="{B025F937-C7B1-47D3-B67F-A62EFF666E3E}">
          <x14:id>{8B51E534-5182-4D09-91DC-E6304DCF9282}</x14:id>
        </ext>
      </extLst>
    </cfRule>
    <cfRule type="dataBar" priority="183">
      <dataBar>
        <cfvo type="num" val="0"/>
        <cfvo type="num" val="1"/>
        <color rgb="FF638EC6"/>
      </dataBar>
      <extLst>
        <ext xmlns:x14="http://schemas.microsoft.com/office/spreadsheetml/2009/9/main" uri="{B025F937-C7B1-47D3-B67F-A62EFF666E3E}">
          <x14:id>{D098B099-4278-4DE5-A428-F1A7C7D6BC92}</x14:id>
        </ext>
      </extLst>
    </cfRule>
    <cfRule type="dataBar" priority="184">
      <dataBar>
        <cfvo type="min"/>
        <cfvo type="max"/>
        <color rgb="FF008AEF"/>
      </dataBar>
      <extLst>
        <ext xmlns:x14="http://schemas.microsoft.com/office/spreadsheetml/2009/9/main" uri="{B025F937-C7B1-47D3-B67F-A62EFF666E3E}">
          <x14:id>{27AF234B-ECB7-4C52-80E5-558664FDDBD4}</x14:id>
        </ext>
      </extLst>
    </cfRule>
    <cfRule type="dataBar" priority="185">
      <dataBar>
        <cfvo type="num" val="0"/>
        <cfvo type="num" val="1"/>
        <color rgb="FF63C384"/>
      </dataBar>
      <extLst>
        <ext xmlns:x14="http://schemas.microsoft.com/office/spreadsheetml/2009/9/main" uri="{B025F937-C7B1-47D3-B67F-A62EFF666E3E}">
          <x14:id>{EC88BB41-4A4F-4322-AE8C-0D0E8144AC25}</x14:id>
        </ext>
      </extLst>
    </cfRule>
  </conditionalFormatting>
  <conditionalFormatting sqref="T68">
    <cfRule type="dataBar" priority="994">
      <dataBar>
        <cfvo type="num" val="0"/>
        <cfvo type="num" val="1"/>
        <color rgb="FF00B0F0"/>
      </dataBar>
      <extLst>
        <ext xmlns:x14="http://schemas.microsoft.com/office/spreadsheetml/2009/9/main" uri="{B025F937-C7B1-47D3-B67F-A62EFF666E3E}">
          <x14:id>{5843D255-C066-4051-8C48-E91DE2555ADA}</x14:id>
        </ext>
      </extLst>
    </cfRule>
    <cfRule type="dataBar" priority="995">
      <dataBar>
        <cfvo type="min"/>
        <cfvo type="max"/>
        <color rgb="FF00B0F0"/>
      </dataBar>
      <extLst>
        <ext xmlns:x14="http://schemas.microsoft.com/office/spreadsheetml/2009/9/main" uri="{B025F937-C7B1-47D3-B67F-A62EFF666E3E}">
          <x14:id>{8741D622-5FCE-4DE2-803D-E89ADDD8DF81}</x14:id>
        </ext>
      </extLst>
    </cfRule>
    <cfRule type="dataBar" priority="996">
      <dataBar>
        <cfvo type="num" val="0"/>
        <cfvo type="num" val="1"/>
        <color rgb="FF638EC6"/>
      </dataBar>
      <extLst>
        <ext xmlns:x14="http://schemas.microsoft.com/office/spreadsheetml/2009/9/main" uri="{B025F937-C7B1-47D3-B67F-A62EFF666E3E}">
          <x14:id>{F194D966-6011-4DB2-A4ED-6077A30044B2}</x14:id>
        </ext>
      </extLst>
    </cfRule>
    <cfRule type="dataBar" priority="997">
      <dataBar>
        <cfvo type="min"/>
        <cfvo type="max"/>
        <color rgb="FF008AEF"/>
      </dataBar>
      <extLst>
        <ext xmlns:x14="http://schemas.microsoft.com/office/spreadsheetml/2009/9/main" uri="{B025F937-C7B1-47D3-B67F-A62EFF666E3E}">
          <x14:id>{78E0D1A8-97B4-4C97-9F98-2FFE2518963C}</x14:id>
        </ext>
      </extLst>
    </cfRule>
    <cfRule type="dataBar" priority="998">
      <dataBar>
        <cfvo type="num" val="0"/>
        <cfvo type="num" val="1"/>
        <color rgb="FF63C384"/>
      </dataBar>
      <extLst>
        <ext xmlns:x14="http://schemas.microsoft.com/office/spreadsheetml/2009/9/main" uri="{B025F937-C7B1-47D3-B67F-A62EFF666E3E}">
          <x14:id>{44DFA830-E443-4325-9876-ED62A90EBE47}</x14:id>
        </ext>
      </extLst>
    </cfRule>
  </conditionalFormatting>
  <conditionalFormatting sqref="T69">
    <cfRule type="dataBar" priority="7">
      <dataBar>
        <cfvo type="num" val="0"/>
        <cfvo type="num" val="1"/>
        <color rgb="FF00B0F0"/>
      </dataBar>
      <extLst>
        <ext xmlns:x14="http://schemas.microsoft.com/office/spreadsheetml/2009/9/main" uri="{B025F937-C7B1-47D3-B67F-A62EFF666E3E}">
          <x14:id>{0EA2D9BC-6540-43FA-A981-2262B79B4F88}</x14:id>
        </ext>
      </extLst>
    </cfRule>
    <cfRule type="dataBar" priority="8">
      <dataBar>
        <cfvo type="min"/>
        <cfvo type="max"/>
        <color rgb="FF00B0F0"/>
      </dataBar>
      <extLst>
        <ext xmlns:x14="http://schemas.microsoft.com/office/spreadsheetml/2009/9/main" uri="{B025F937-C7B1-47D3-B67F-A62EFF666E3E}">
          <x14:id>{ECC59D3E-9117-49A0-B10B-9DA53021321A}</x14:id>
        </ext>
      </extLst>
    </cfRule>
    <cfRule type="dataBar" priority="9">
      <dataBar>
        <cfvo type="num" val="0"/>
        <cfvo type="num" val="1"/>
        <color rgb="FF638EC6"/>
      </dataBar>
      <extLst>
        <ext xmlns:x14="http://schemas.microsoft.com/office/spreadsheetml/2009/9/main" uri="{B025F937-C7B1-47D3-B67F-A62EFF666E3E}">
          <x14:id>{63A84A65-B16E-4068-9026-F999CD7AB31B}</x14:id>
        </ext>
      </extLst>
    </cfRule>
    <cfRule type="dataBar" priority="10">
      <dataBar>
        <cfvo type="min"/>
        <cfvo type="max"/>
        <color rgb="FF008AEF"/>
      </dataBar>
      <extLst>
        <ext xmlns:x14="http://schemas.microsoft.com/office/spreadsheetml/2009/9/main" uri="{B025F937-C7B1-47D3-B67F-A62EFF666E3E}">
          <x14:id>{0CE96822-3077-40C8-AE89-BEF376FDDBDA}</x14:id>
        </ext>
      </extLst>
    </cfRule>
    <cfRule type="dataBar" priority="11">
      <dataBar>
        <cfvo type="num" val="0"/>
        <cfvo type="num" val="1"/>
        <color rgb="FF63C384"/>
      </dataBar>
      <extLst>
        <ext xmlns:x14="http://schemas.microsoft.com/office/spreadsheetml/2009/9/main" uri="{B025F937-C7B1-47D3-B67F-A62EFF666E3E}">
          <x14:id>{0A0AA5FC-8333-4FA5-9638-1B9FAC2E70BF}</x14:id>
        </ext>
      </extLst>
    </cfRule>
  </conditionalFormatting>
  <dataValidations xWindow="2332" yWindow="1059" count="23">
    <dataValidation allowBlank="1" showInputMessage="1" showErrorMessage="1" prompt="Escriba el municipio o municipios donde se realiza la inversión_x000a_" sqref="C8:C9 C67:C68 C48 C53 C60"/>
    <dataValidation allowBlank="1" showInputMessage="1" showErrorMessage="1" prompt="Escriba el número de habitantes beneficiados con la inversión" sqref="G8:G9 G67:G68 G48 G53 G60"/>
    <dataValidation allowBlank="1" showInputMessage="1" showErrorMessage="1" prompt="Seleccione la ubicación de la inversión" sqref="H8:H9 H67:H69 H48 H53 H60"/>
    <dataValidation allowBlank="1" showInputMessage="1" showErrorMessage="1" prompt="Escriba el valor total de la inversión, ya sea estimado u oficial" sqref="I67:I68 I8:I9 I48 I53 I60"/>
    <dataValidation allowBlank="1" showInputMessage="1" showErrorMessage="1" prompt="Seleccione la meta que se pretende alcanzar o sobre la que se pretende realizar gestión durante la vigencia 2024 para cada inversión incluída. " sqref="K8:K9 K67 K53 K48 K60"/>
    <dataValidation allowBlank="1" showInputMessage="1" showErrorMessage="1" prompt="Estime el porcentaje de cumplimiento de la meta seleccionada al final de la vigencia 2024 para cada inversión incluída. Si se pretende cumplir con la totalidad de la meta debe digitar 100%." sqref="L8:L9 L48 L53 L60 L67"/>
    <dataValidation allowBlank="1" showInputMessage="1" showErrorMessage="1" prompt="Seleccione la meta que se pretende alcanzar o sobre la que se pretende realizar gestión durante la vigencia 2025 para cada inversión incluída. " sqref="O8:O9 O67 O48 O53 O60"/>
    <dataValidation allowBlank="1" showInputMessage="1" showErrorMessage="1" prompt="Estime el porcentaje de cumplimiento de la meta seleccionada al final de la vigencia 2025 para cada inversión incluída. Si se pretende cumplir con la totalidad de la meta debe digitar 100%." sqref="P8:P9 P67 P48 P53 P60"/>
    <dataValidation allowBlank="1" showInputMessage="1" showErrorMessage="1" prompt="Seleccione la meta que se pretende alcanzar o sobre la que se pretende realizar gestión durante la vigencia 2026 para cada inversión incluída. " sqref="Q8:Q9 Q67 Q48 Q53 Q60"/>
    <dataValidation allowBlank="1" showInputMessage="1" showErrorMessage="1" prompt="Estime el porcentaje de cumplimiento de la meta seleccionada al final de la vigencia 2026 para cada inversión incluída. Si se pretende cumplir con la totalidad de la meta debe digitar 100%." sqref="R8:R9 R67 R48 R53 R60"/>
    <dataValidation allowBlank="1" showInputMessage="1" showErrorMessage="1" prompt="Seleccione la meta que se pretende alcanzar o sobre la que se pretende realizar gestión durante la vigencia 2027 para cada inversión incluída. " sqref="S8:S9 S67 S48 S53 S60"/>
    <dataValidation allowBlank="1" showInputMessage="1" showErrorMessage="1" prompt="Estime el porcentaje de cumplimiento de la meta seleccionada al final de la vigencia 2027 para cada inversión incluída. Si se pretende cumplir con la totalidad de la meta debe digitar 100%." sqref="T8:T9 T67 T48 T53 T60"/>
    <dataValidation allowBlank="1" showInputMessage="1" showErrorMessage="1" prompt="Relacionar el nombre de la inversiones en terminos de proyectos de infraestructura, en ningun caso se podrán relacionar los nombres de los proyectos en terminos de proyectos de preinversión." sqref="D8:D9"/>
    <dataValidation allowBlank="1" showInputMessage="1" showErrorMessage="1" prompt="Relacionar el mecanismo de evaluación por medio del cual fue viabilizado el proyecto, o por el que se tramitará su evaluación y viabilización" sqref="J8:J9 J67 J48 J53 J60"/>
    <dataValidation allowBlank="1" showInputMessage="1" showErrorMessage="1" prompt="Relacionar el nombre de la totalidad de inversiones enmarcadas en el Componente de Aseguramiento y/o Planes de Aseguramiento que obtuvieron concepto favorable y aprobación del CD del PDA durante la vigencia 2024." sqref="D48"/>
    <dataValidation allowBlank="1" showInputMessage="1" showErrorMessage="1" prompt="Relacionar el nombre de la totalidad de inversiones enmarcadas en el Componente Ambiental y/o Plan Ambiental que obtuvo concepto favorable y aprobación del CD del PDA durante la vigencia 2024." sqref="D53"/>
    <dataValidation allowBlank="1" showInputMessage="1" showErrorMessage="1" prompt="Relacionar el nombre de la totalidad de inversiones enmarcadas en el Componente de Gestión del Riesgo y/o Plan de Gestión del Riesgo que obtuvo concepto favorable y aprobación del CD del PDA durante la vigencia 2024." sqref="D60"/>
    <dataValidation allowBlank="1" showInputMessage="1" showErrorMessage="1" prompt="Relacionar el nombre de la totalidad de inversiones enmarcadas en el Componente de Gestión Social y/o Plan de Gestión Social que obtuvieron concepto favorable y aprobación del CD del PDA durante la vigencia 2024." sqref="D67"/>
    <dataValidation allowBlank="1" showInputMessage="1" showErrorMessage="1" prompt="Relacionar el avance de cumplimiento de la meta seleccionada al final del periodo de corte" sqref="M8:N9 M48:N48 M53:N53 M60:N60 M67:N67"/>
    <dataValidation allowBlank="1" showInputMessage="1" showErrorMessage="1" prompt="Relacionar la Entidad encargada de ejecutar la inversión, en primerá instancia será el Gestor del PDA, se modificará el ejecutor solo cuando sea aprobado por el CD." sqref="F48 F53 F60 F67"/>
    <dataValidation allowBlank="1" showInputMessage="1" showErrorMessage="1" prompt="Relacionar la Entidad encargada de formular la inversión" sqref="E48 E53 E60 E67"/>
    <dataValidation allowBlank="1" showInputMessage="1" showErrorMessage="1" prompt="Relacionar la Entidad encargada de formular el proyecto de infraestructura." sqref="E8:E9"/>
    <dataValidation allowBlank="1" showInputMessage="1" showErrorMessage="1" prompt="Relacionar la Entidad encargada de ejecutar el proyecto de Infraestructura, en primerá instancia será el Gestor del PDA, se modificará el ejecutor solo cuando sea aprobado por CD." sqref="F8:F9"/>
  </dataValidations>
  <pageMargins left="0.7" right="0.7" top="0.75" bottom="0.75" header="0.3" footer="0.3"/>
  <pageSetup scale="27" fitToHeight="0" orientation="landscape" r:id="rId1"/>
  <rowBreaks count="2" manualBreakCount="2">
    <brk id="35" max="19" man="1"/>
    <brk id="48" max="19" man="1"/>
  </rowBreaks>
  <drawing r:id="rId2"/>
  <extLst>
    <ext xmlns:x14="http://schemas.microsoft.com/office/spreadsheetml/2009/9/main" uri="{78C0D931-6437-407d-A8EE-F0AAD7539E65}">
      <x14:conditionalFormattings>
        <x14:conditionalFormatting xmlns:xm="http://schemas.microsoft.com/office/excel/2006/main">
          <x14:cfRule type="dataBar" id="{773C6FF7-256C-4A6C-90A7-6F5186F94E77}">
            <x14:dataBar minLength="0" maxLength="100">
              <x14:cfvo type="num">
                <xm:f>0</xm:f>
              </x14:cfvo>
              <x14:cfvo type="num">
                <xm:f>1</xm:f>
              </x14:cfvo>
              <x14:negativeFillColor rgb="FFFF0000"/>
              <x14:axisColor rgb="FF000000"/>
            </x14:dataBar>
          </x14:cfRule>
          <x14:cfRule type="dataBar" id="{265340E3-5EF8-4D2B-9F43-FE5931954709}">
            <x14:dataBar minLength="0" maxLength="100">
              <x14:cfvo type="autoMin"/>
              <x14:cfvo type="autoMax"/>
              <x14:negativeFillColor rgb="FFFF0000"/>
              <x14:axisColor rgb="FF000000"/>
            </x14:dataBar>
          </x14:cfRule>
          <x14:cfRule type="dataBar" id="{D0EA60EE-4C8D-4718-9995-FC42A7DF5B8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14F2617-0B58-492C-A454-E2A86ECB837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925BC5B-92E3-44F8-9510-01779D00EE96}">
            <x14:dataBar minLength="0" maxLength="100" gradient="0">
              <x14:cfvo type="num">
                <xm:f>0</xm:f>
              </x14:cfvo>
              <x14:cfvo type="num">
                <xm:f>1</xm:f>
              </x14:cfvo>
              <x14:negativeFillColor rgb="FFFF0000"/>
              <x14:axisColor rgb="FF000000"/>
            </x14:dataBar>
          </x14:cfRule>
          <xm:sqref>L49:L50</xm:sqref>
        </x14:conditionalFormatting>
        <x14:conditionalFormatting xmlns:xm="http://schemas.microsoft.com/office/excel/2006/main">
          <x14:cfRule type="dataBar" id="{313E43EB-29C6-4BBA-A8B2-D30CB3561685}">
            <x14:dataBar minLength="0" maxLength="100">
              <x14:cfvo type="num">
                <xm:f>0</xm:f>
              </x14:cfvo>
              <x14:cfvo type="num">
                <xm:f>1</xm:f>
              </x14:cfvo>
              <x14:negativeFillColor rgb="FFFF0000"/>
              <x14:axisColor rgb="FF000000"/>
            </x14:dataBar>
          </x14:cfRule>
          <x14:cfRule type="dataBar" id="{B88C8FD2-5CC1-409B-9AF0-FDA3BD5B8705}">
            <x14:dataBar minLength="0" maxLength="100">
              <x14:cfvo type="autoMin"/>
              <x14:cfvo type="autoMax"/>
              <x14:negativeFillColor rgb="FFFF0000"/>
              <x14:axisColor rgb="FF000000"/>
            </x14:dataBar>
          </x14:cfRule>
          <x14:cfRule type="dataBar" id="{DABAB751-8131-4184-8A83-3DE858448DB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23D49BE-AF6A-44A4-94B4-6C1384C63A8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004AF1B-5A79-4324-AD30-699DA4B77122}">
            <x14:dataBar minLength="0" maxLength="100" gradient="0">
              <x14:cfvo type="num">
                <xm:f>0</xm:f>
              </x14:cfvo>
              <x14:cfvo type="num">
                <xm:f>1</xm:f>
              </x14:cfvo>
              <x14:negativeFillColor rgb="FFFF0000"/>
              <x14:axisColor rgb="FF000000"/>
            </x14:dataBar>
          </x14:cfRule>
          <xm:sqref>L54:L56 L58</xm:sqref>
        </x14:conditionalFormatting>
        <x14:conditionalFormatting xmlns:xm="http://schemas.microsoft.com/office/excel/2006/main">
          <x14:cfRule type="dataBar" id="{1BC2F66C-3EE5-4EB8-A4FB-3DEF4EFCFDE2}">
            <x14:dataBar minLength="0" maxLength="100">
              <x14:cfvo type="num">
                <xm:f>0</xm:f>
              </x14:cfvo>
              <x14:cfvo type="num">
                <xm:f>1</xm:f>
              </x14:cfvo>
              <x14:negativeFillColor rgb="FFFF0000"/>
              <x14:axisColor rgb="FF000000"/>
            </x14:dataBar>
          </x14:cfRule>
          <x14:cfRule type="dataBar" id="{AAF27440-94F4-4519-95A1-638390F42D7D}">
            <x14:dataBar minLength="0" maxLength="100">
              <x14:cfvo type="autoMin"/>
              <x14:cfvo type="autoMax"/>
              <x14:negativeFillColor rgb="FFFF0000"/>
              <x14:axisColor rgb="FF000000"/>
            </x14:dataBar>
          </x14:cfRule>
          <x14:cfRule type="dataBar" id="{5D17E2C5-5448-4EE8-8344-9F45B1F7681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81CD1F4-24FE-4C1E-85C5-2E633E64B81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D7AC63F-39B3-4D36-BC26-CBCF05CB4186}">
            <x14:dataBar minLength="0" maxLength="100" gradient="0">
              <x14:cfvo type="num">
                <xm:f>0</xm:f>
              </x14:cfvo>
              <x14:cfvo type="num">
                <xm:f>1</xm:f>
              </x14:cfvo>
              <x14:negativeFillColor rgb="FFFF0000"/>
              <x14:axisColor rgb="FF000000"/>
            </x14:dataBar>
          </x14:cfRule>
          <xm:sqref>L57</xm:sqref>
        </x14:conditionalFormatting>
        <x14:conditionalFormatting xmlns:xm="http://schemas.microsoft.com/office/excel/2006/main">
          <x14:cfRule type="dataBar" id="{CA487D37-D103-41A4-8EF9-32A66E78BC0C}">
            <x14:dataBar minLength="0" maxLength="100">
              <x14:cfvo type="num">
                <xm:f>0</xm:f>
              </x14:cfvo>
              <x14:cfvo type="num">
                <xm:f>1</xm:f>
              </x14:cfvo>
              <x14:negativeFillColor rgb="FFFF0000"/>
              <x14:axisColor rgb="FF000000"/>
            </x14:dataBar>
          </x14:cfRule>
          <x14:cfRule type="dataBar" id="{D313B06B-8994-4475-8277-56FF18EBF4A8}">
            <x14:dataBar minLength="0" maxLength="100">
              <x14:cfvo type="autoMin"/>
              <x14:cfvo type="autoMax"/>
              <x14:negativeFillColor rgb="FFFF0000"/>
              <x14:axisColor rgb="FF000000"/>
            </x14:dataBar>
          </x14:cfRule>
          <x14:cfRule type="dataBar" id="{D0D7F637-113A-4259-9625-90B4F35D038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D2F5329-C15F-485D-A40E-5E078F3510B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1CC9B09-14CF-4F09-ACCB-2D7697EFCBB6}">
            <x14:dataBar minLength="0" maxLength="100" gradient="0">
              <x14:cfvo type="num">
                <xm:f>0</xm:f>
              </x14:cfvo>
              <x14:cfvo type="num">
                <xm:f>1</xm:f>
              </x14:cfvo>
              <x14:negativeFillColor rgb="FFFF0000"/>
              <x14:axisColor rgb="FF000000"/>
            </x14:dataBar>
          </x14:cfRule>
          <xm:sqref>L61:L65</xm:sqref>
        </x14:conditionalFormatting>
        <x14:conditionalFormatting xmlns:xm="http://schemas.microsoft.com/office/excel/2006/main">
          <x14:cfRule type="dataBar" id="{4D53FDAE-AD1A-47E7-979B-42197DAF6FBD}">
            <x14:dataBar minLength="0" maxLength="100">
              <x14:cfvo type="num">
                <xm:f>0</xm:f>
              </x14:cfvo>
              <x14:cfvo type="num">
                <xm:f>1</xm:f>
              </x14:cfvo>
              <x14:negativeFillColor rgb="FFFF0000"/>
              <x14:axisColor rgb="FF000000"/>
            </x14:dataBar>
          </x14:cfRule>
          <x14:cfRule type="dataBar" id="{0518AD29-1626-4B31-8AAD-9ED03AA2FA08}">
            <x14:dataBar minLength="0" maxLength="100">
              <x14:cfvo type="autoMin"/>
              <x14:cfvo type="autoMax"/>
              <x14:negativeFillColor rgb="FFFF0000"/>
              <x14:axisColor rgb="FF000000"/>
            </x14:dataBar>
          </x14:cfRule>
          <x14:cfRule type="dataBar" id="{B9B44A55-33DE-4D9B-B1BA-E2480C585AB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7120B40-E1FD-486C-AD84-8AE9FFB8C9B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3BE61D7-8C8F-4C72-AF03-61FFD5F8D40C}">
            <x14:dataBar minLength="0" maxLength="100" gradient="0">
              <x14:cfvo type="num">
                <xm:f>0</xm:f>
              </x14:cfvo>
              <x14:cfvo type="num">
                <xm:f>1</xm:f>
              </x14:cfvo>
              <x14:negativeFillColor rgb="FFFF0000"/>
              <x14:axisColor rgb="FF000000"/>
            </x14:dataBar>
          </x14:cfRule>
          <xm:sqref>L68</xm:sqref>
        </x14:conditionalFormatting>
        <x14:conditionalFormatting xmlns:xm="http://schemas.microsoft.com/office/excel/2006/main">
          <x14:cfRule type="dataBar" id="{1C4C13EB-E915-4258-9D31-B064A4E28E4C}">
            <x14:dataBar minLength="0" maxLength="100">
              <x14:cfvo type="num">
                <xm:f>0</xm:f>
              </x14:cfvo>
              <x14:cfvo type="num">
                <xm:f>1</xm:f>
              </x14:cfvo>
              <x14:negativeFillColor rgb="FFFF0000"/>
              <x14:axisColor rgb="FF000000"/>
            </x14:dataBar>
          </x14:cfRule>
          <x14:cfRule type="dataBar" id="{C3B6BD15-80C3-4F80-A8CD-644CA467C979}">
            <x14:dataBar minLength="0" maxLength="100">
              <x14:cfvo type="autoMin"/>
              <x14:cfvo type="autoMax"/>
              <x14:negativeFillColor rgb="FFFF0000"/>
              <x14:axisColor rgb="FF000000"/>
            </x14:dataBar>
          </x14:cfRule>
          <x14:cfRule type="dataBar" id="{6A9A40AE-4F87-4656-9641-DF8D3CA6C17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5675B99-C6C9-40D5-A227-F2933564747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8916AB0-3A58-484A-B42E-5CA11484D230}">
            <x14:dataBar minLength="0" maxLength="100" gradient="0">
              <x14:cfvo type="num">
                <xm:f>0</xm:f>
              </x14:cfvo>
              <x14:cfvo type="num">
                <xm:f>1</xm:f>
              </x14:cfvo>
              <x14:negativeFillColor rgb="FFFF0000"/>
              <x14:axisColor rgb="FF000000"/>
            </x14:dataBar>
          </x14:cfRule>
          <xm:sqref>L69</xm:sqref>
        </x14:conditionalFormatting>
        <x14:conditionalFormatting xmlns:xm="http://schemas.microsoft.com/office/excel/2006/main">
          <x14:cfRule type="dataBar" id="{90FB5E4F-A0ED-419C-B44A-AF60384DC5DA}">
            <x14:dataBar minLength="0" maxLength="100">
              <x14:cfvo type="num">
                <xm:f>0</xm:f>
              </x14:cfvo>
              <x14:cfvo type="num">
                <xm:f>1</xm:f>
              </x14:cfvo>
              <x14:negativeFillColor rgb="FFFF0000"/>
              <x14:axisColor rgb="FF000000"/>
            </x14:dataBar>
          </x14:cfRule>
          <x14:cfRule type="dataBar" id="{119F0489-7863-4562-825B-8CA5977BE815}">
            <x14:dataBar minLength="0" maxLength="100">
              <x14:cfvo type="autoMin"/>
              <x14:cfvo type="autoMax"/>
              <x14:negativeFillColor rgb="FFFF0000"/>
              <x14:axisColor rgb="FF000000"/>
            </x14:dataBar>
          </x14:cfRule>
          <x14:cfRule type="dataBar" id="{5423D8C2-219B-4745-A1E9-98966AFDF51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4073E6D-0031-4D7F-8014-17A7175A6E8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C2983AE-7BB2-FF4E-B299-E8718DD37D2A}">
            <x14:dataBar minLength="0" maxLength="100" gradient="0">
              <x14:cfvo type="num">
                <xm:f>0</xm:f>
              </x14:cfvo>
              <x14:cfvo type="num">
                <xm:f>1</xm:f>
              </x14:cfvo>
              <x14:negativeFillColor rgb="FFFF0000"/>
              <x14:axisColor rgb="FF000000"/>
            </x14:dataBar>
          </x14:cfRule>
          <xm:sqref>L10:N45</xm:sqref>
        </x14:conditionalFormatting>
        <x14:conditionalFormatting xmlns:xm="http://schemas.microsoft.com/office/excel/2006/main">
          <x14:cfRule type="dataBar" id="{3F124218-1482-45B2-BF23-F597D322513E}">
            <x14:dataBar minLength="0" maxLength="100">
              <x14:cfvo type="num">
                <xm:f>0</xm:f>
              </x14:cfvo>
              <x14:cfvo type="num">
                <xm:f>1</xm:f>
              </x14:cfvo>
              <x14:negativeFillColor rgb="FFFF0000"/>
              <x14:axisColor rgb="FF000000"/>
            </x14:dataBar>
          </x14:cfRule>
          <xm:sqref>M10:N45</xm:sqref>
        </x14:conditionalFormatting>
        <x14:conditionalFormatting xmlns:xm="http://schemas.microsoft.com/office/excel/2006/main">
          <x14:cfRule type="dataBar" id="{7D0B8E21-3181-4E2B-A016-794E336B6DBB}">
            <x14:dataBar minLength="0" maxLength="100">
              <x14:cfvo type="num">
                <xm:f>0</xm:f>
              </x14:cfvo>
              <x14:cfvo type="num">
                <xm:f>1</xm:f>
              </x14:cfvo>
              <x14:negativeFillColor rgb="FFFF0000"/>
              <x14:axisColor rgb="FF000000"/>
            </x14:dataBar>
          </x14:cfRule>
          <x14:cfRule type="dataBar" id="{47AA15A1-C5FF-48C4-97AA-3E0D2FADD806}">
            <x14:dataBar minLength="0" maxLength="100">
              <x14:cfvo type="num">
                <xm:f>0</xm:f>
              </x14:cfvo>
              <x14:cfvo type="num">
                <xm:f>1</xm:f>
              </x14:cfvo>
              <x14:negativeFillColor rgb="FFFF0000"/>
              <x14:axisColor rgb="FF000000"/>
            </x14:dataBar>
          </x14:cfRule>
          <x14:cfRule type="dataBar" id="{AD8C3277-A5D7-482E-9CE1-3156D610E8DB}">
            <x14:dataBar minLength="0" maxLength="100">
              <x14:cfvo type="autoMin"/>
              <x14:cfvo type="autoMax"/>
              <x14:negativeFillColor rgb="FFFF0000"/>
              <x14:axisColor rgb="FF000000"/>
            </x14:dataBar>
          </x14:cfRule>
          <x14:cfRule type="dataBar" id="{AE534948-5EE7-471E-9009-58F12F9B87D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05B7F79-F90F-4C6A-8845-C502B491449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7B4F302-2155-45EE-9EE7-DFF42772FDBC}">
            <x14:dataBar minLength="0" maxLength="100" gradient="0">
              <x14:cfvo type="num">
                <xm:f>0</xm:f>
              </x14:cfvo>
              <x14:cfvo type="num">
                <xm:f>1</xm:f>
              </x14:cfvo>
              <x14:negativeFillColor rgb="FFFF0000"/>
              <x14:axisColor rgb="FF000000"/>
            </x14:dataBar>
          </x14:cfRule>
          <xm:sqref>M49:N50</xm:sqref>
        </x14:conditionalFormatting>
        <x14:conditionalFormatting xmlns:xm="http://schemas.microsoft.com/office/excel/2006/main">
          <x14:cfRule type="dataBar" id="{DC3F5927-9407-4E1D-80D4-96EFAA179F95}">
            <x14:dataBar minLength="0" maxLength="100">
              <x14:cfvo type="num">
                <xm:f>0</xm:f>
              </x14:cfvo>
              <x14:cfvo type="num">
                <xm:f>1</xm:f>
              </x14:cfvo>
              <x14:negativeFillColor rgb="FFFF0000"/>
              <x14:axisColor rgb="FF000000"/>
            </x14:dataBar>
          </x14:cfRule>
          <x14:cfRule type="dataBar" id="{869A183B-E933-48B0-9EA3-5B0E5603EA56}">
            <x14:dataBar minLength="0" maxLength="100">
              <x14:cfvo type="num">
                <xm:f>0</xm:f>
              </x14:cfvo>
              <x14:cfvo type="num">
                <xm:f>1</xm:f>
              </x14:cfvo>
              <x14:negativeFillColor rgb="FFFF0000"/>
              <x14:axisColor rgb="FF000000"/>
            </x14:dataBar>
          </x14:cfRule>
          <x14:cfRule type="dataBar" id="{695D0104-CE89-4981-B2D0-ADCA685F04D5}">
            <x14:dataBar minLength="0" maxLength="100">
              <x14:cfvo type="autoMin"/>
              <x14:cfvo type="autoMax"/>
              <x14:negativeFillColor rgb="FFFF0000"/>
              <x14:axisColor rgb="FF000000"/>
            </x14:dataBar>
          </x14:cfRule>
          <x14:cfRule type="dataBar" id="{430838E0-45A0-48A0-968A-94DF94330FF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3F2C9C0-7EC5-45B5-9240-D2A93BBE771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50423C5-D0E7-430F-AA41-5F3AC3D078F0}">
            <x14:dataBar minLength="0" maxLength="100" gradient="0">
              <x14:cfvo type="num">
                <xm:f>0</xm:f>
              </x14:cfvo>
              <x14:cfvo type="num">
                <xm:f>1</xm:f>
              </x14:cfvo>
              <x14:negativeFillColor rgb="FFFF0000"/>
              <x14:axisColor rgb="FF000000"/>
            </x14:dataBar>
          </x14:cfRule>
          <xm:sqref>M54:N56 M58:N58</xm:sqref>
        </x14:conditionalFormatting>
        <x14:conditionalFormatting xmlns:xm="http://schemas.microsoft.com/office/excel/2006/main">
          <x14:cfRule type="dataBar" id="{7DF72C23-9C30-4321-9976-AD59387C9B05}">
            <x14:dataBar minLength="0" maxLength="100">
              <x14:cfvo type="num">
                <xm:f>0</xm:f>
              </x14:cfvo>
              <x14:cfvo type="num">
                <xm:f>1</xm:f>
              </x14:cfvo>
              <x14:negativeFillColor rgb="FFFF0000"/>
              <x14:axisColor rgb="FF000000"/>
            </x14:dataBar>
          </x14:cfRule>
          <x14:cfRule type="dataBar" id="{774E72A0-7D46-4859-B899-F466316976BD}">
            <x14:dataBar minLength="0" maxLength="100">
              <x14:cfvo type="num">
                <xm:f>0</xm:f>
              </x14:cfvo>
              <x14:cfvo type="num">
                <xm:f>1</xm:f>
              </x14:cfvo>
              <x14:negativeFillColor rgb="FFFF0000"/>
              <x14:axisColor rgb="FF000000"/>
            </x14:dataBar>
          </x14:cfRule>
          <x14:cfRule type="dataBar" id="{D30FACC4-9BB7-4E1A-81C2-4A51CAFF80E0}">
            <x14:dataBar minLength="0" maxLength="100">
              <x14:cfvo type="autoMin"/>
              <x14:cfvo type="autoMax"/>
              <x14:negativeFillColor rgb="FFFF0000"/>
              <x14:axisColor rgb="FF000000"/>
            </x14:dataBar>
          </x14:cfRule>
          <x14:cfRule type="dataBar" id="{DE5BFFB9-16B0-437F-A2FC-84942CB22B6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4CC4041-97DC-4AC5-BDA3-A0752B7E245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29A2F1E-CFD0-41A9-AE57-4E418D568212}">
            <x14:dataBar minLength="0" maxLength="100" gradient="0">
              <x14:cfvo type="num">
                <xm:f>0</xm:f>
              </x14:cfvo>
              <x14:cfvo type="num">
                <xm:f>1</xm:f>
              </x14:cfvo>
              <x14:negativeFillColor rgb="FFFF0000"/>
              <x14:axisColor rgb="FF000000"/>
            </x14:dataBar>
          </x14:cfRule>
          <xm:sqref>M57:N57</xm:sqref>
        </x14:conditionalFormatting>
        <x14:conditionalFormatting xmlns:xm="http://schemas.microsoft.com/office/excel/2006/main">
          <x14:cfRule type="dataBar" id="{C26C381B-A885-4771-B6C5-ED7FBF3B21BB}">
            <x14:dataBar minLength="0" maxLength="100">
              <x14:cfvo type="num">
                <xm:f>0</xm:f>
              </x14:cfvo>
              <x14:cfvo type="num">
                <xm:f>1</xm:f>
              </x14:cfvo>
              <x14:negativeFillColor rgb="FFFF0000"/>
              <x14:axisColor rgb="FF000000"/>
            </x14:dataBar>
          </x14:cfRule>
          <x14:cfRule type="dataBar" id="{7F88AA11-CB08-4AD4-B378-85A6D9D46BF7}">
            <x14:dataBar minLength="0" maxLength="100">
              <x14:cfvo type="num">
                <xm:f>0</xm:f>
              </x14:cfvo>
              <x14:cfvo type="num">
                <xm:f>1</xm:f>
              </x14:cfvo>
              <x14:negativeFillColor rgb="FFFF0000"/>
              <x14:axisColor rgb="FF000000"/>
            </x14:dataBar>
          </x14:cfRule>
          <x14:cfRule type="dataBar" id="{5744857D-C10A-40B5-83D3-81EA140911E3}">
            <x14:dataBar minLength="0" maxLength="100">
              <x14:cfvo type="autoMin"/>
              <x14:cfvo type="autoMax"/>
              <x14:negativeFillColor rgb="FFFF0000"/>
              <x14:axisColor rgb="FF000000"/>
            </x14:dataBar>
          </x14:cfRule>
          <x14:cfRule type="dataBar" id="{CA1A3418-98D1-490A-AE55-6C95D1685D1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C3CBB44-5C7F-47FF-A548-5C5127BB3DE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50434D2-1EB6-4DD3-A030-136DCCEDA67E}">
            <x14:dataBar minLength="0" maxLength="100" gradient="0">
              <x14:cfvo type="num">
                <xm:f>0</xm:f>
              </x14:cfvo>
              <x14:cfvo type="num">
                <xm:f>1</xm:f>
              </x14:cfvo>
              <x14:negativeFillColor rgb="FFFF0000"/>
              <x14:axisColor rgb="FF000000"/>
            </x14:dataBar>
          </x14:cfRule>
          <xm:sqref>M61:N65</xm:sqref>
        </x14:conditionalFormatting>
        <x14:conditionalFormatting xmlns:xm="http://schemas.microsoft.com/office/excel/2006/main">
          <x14:cfRule type="dataBar" id="{A6759351-B1B9-46A4-ABE0-5D6173C782E2}">
            <x14:dataBar minLength="0" maxLength="100">
              <x14:cfvo type="num">
                <xm:f>0</xm:f>
              </x14:cfvo>
              <x14:cfvo type="num">
                <xm:f>1</xm:f>
              </x14:cfvo>
              <x14:negativeFillColor rgb="FFFF0000"/>
              <x14:axisColor rgb="FF000000"/>
            </x14:dataBar>
          </x14:cfRule>
          <x14:cfRule type="dataBar" id="{67E3C851-C4EF-4E80-8FCB-CDBEA05E3CB3}">
            <x14:dataBar minLength="0" maxLength="100">
              <x14:cfvo type="num">
                <xm:f>0</xm:f>
              </x14:cfvo>
              <x14:cfvo type="num">
                <xm:f>1</xm:f>
              </x14:cfvo>
              <x14:negativeFillColor rgb="FFFF0000"/>
              <x14:axisColor rgb="FF000000"/>
            </x14:dataBar>
          </x14:cfRule>
          <x14:cfRule type="dataBar" id="{BDE53C74-90CD-4977-B36D-ED9324BEFB6E}">
            <x14:dataBar minLength="0" maxLength="100">
              <x14:cfvo type="autoMin"/>
              <x14:cfvo type="autoMax"/>
              <x14:negativeFillColor rgb="FFFF0000"/>
              <x14:axisColor rgb="FF000000"/>
            </x14:dataBar>
          </x14:cfRule>
          <x14:cfRule type="dataBar" id="{D4B25348-A10C-48E8-A6BD-15258591F8A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509F4C0-9A76-4738-B2B7-8F27DDA66FD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31FF94A-10C0-456D-8166-8827F41FA29D}">
            <x14:dataBar minLength="0" maxLength="100" gradient="0">
              <x14:cfvo type="num">
                <xm:f>0</xm:f>
              </x14:cfvo>
              <x14:cfvo type="num">
                <xm:f>1</xm:f>
              </x14:cfvo>
              <x14:negativeFillColor rgb="FFFF0000"/>
              <x14:axisColor rgb="FF000000"/>
            </x14:dataBar>
          </x14:cfRule>
          <xm:sqref>M68:N68</xm:sqref>
        </x14:conditionalFormatting>
        <x14:conditionalFormatting xmlns:xm="http://schemas.microsoft.com/office/excel/2006/main">
          <x14:cfRule type="dataBar" id="{6494F615-100A-4F10-9FFE-73E897EBD9E4}">
            <x14:dataBar minLength="0" maxLength="100">
              <x14:cfvo type="num">
                <xm:f>0</xm:f>
              </x14:cfvo>
              <x14:cfvo type="num">
                <xm:f>1</xm:f>
              </x14:cfvo>
              <x14:negativeFillColor rgb="FFFF0000"/>
              <x14:axisColor rgb="FF000000"/>
            </x14:dataBar>
          </x14:cfRule>
          <x14:cfRule type="dataBar" id="{FF533B57-BEC0-4583-A9F4-561815A1D91A}">
            <x14:dataBar minLength="0" maxLength="100">
              <x14:cfvo type="num">
                <xm:f>0</xm:f>
              </x14:cfvo>
              <x14:cfvo type="num">
                <xm:f>1</xm:f>
              </x14:cfvo>
              <x14:negativeFillColor rgb="FFFF0000"/>
              <x14:axisColor rgb="FF000000"/>
            </x14:dataBar>
          </x14:cfRule>
          <x14:cfRule type="dataBar" id="{3465602B-D08C-499D-8A9F-97CD71CA42AD}">
            <x14:dataBar minLength="0" maxLength="100">
              <x14:cfvo type="autoMin"/>
              <x14:cfvo type="autoMax"/>
              <x14:negativeFillColor rgb="FFFF0000"/>
              <x14:axisColor rgb="FF000000"/>
            </x14:dataBar>
          </x14:cfRule>
          <x14:cfRule type="dataBar" id="{BB3C74E5-ABB8-40B1-BA31-B91F27F016B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0EAAAB5-BAC7-49FC-8B87-D08933AED3F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8E9B56D-84E0-4935-9482-8778E9377B95}">
            <x14:dataBar minLength="0" maxLength="100" gradient="0">
              <x14:cfvo type="num">
                <xm:f>0</xm:f>
              </x14:cfvo>
              <x14:cfvo type="num">
                <xm:f>1</xm:f>
              </x14:cfvo>
              <x14:negativeFillColor rgb="FFFF0000"/>
              <x14:axisColor rgb="FF000000"/>
            </x14:dataBar>
          </x14:cfRule>
          <xm:sqref>M69:N69</xm:sqref>
        </x14:conditionalFormatting>
        <x14:conditionalFormatting xmlns:xm="http://schemas.microsoft.com/office/excel/2006/main">
          <x14:cfRule type="dataBar" id="{E1753280-846A-431C-AB21-EDFB740E92C4}">
            <x14:dataBar minLength="0" maxLength="100">
              <x14:cfvo type="num">
                <xm:f>0</xm:f>
              </x14:cfvo>
              <x14:cfvo type="num">
                <xm:f>1</xm:f>
              </x14:cfvo>
              <x14:negativeFillColor rgb="FFFF0000"/>
              <x14:axisColor rgb="FF000000"/>
            </x14:dataBar>
          </x14:cfRule>
          <x14:cfRule type="dataBar" id="{9BB6FF59-60BD-44C3-84A7-2C781153689E}">
            <x14:dataBar minLength="0" maxLength="100">
              <x14:cfvo type="autoMin"/>
              <x14:cfvo type="autoMax"/>
              <x14:negativeFillColor rgb="FFFF0000"/>
              <x14:axisColor rgb="FF000000"/>
            </x14:dataBar>
          </x14:cfRule>
          <x14:cfRule type="dataBar" id="{19158C2D-C4F5-448D-BEBC-F620E35C801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70CC702-31B3-4E79-A298-62202093A21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B210973-E9EC-4A1C-8471-CAF4FFB47D78}">
            <x14:dataBar minLength="0" maxLength="100" gradient="0">
              <x14:cfvo type="num">
                <xm:f>0</xm:f>
              </x14:cfvo>
              <x14:cfvo type="num">
                <xm:f>1</xm:f>
              </x14:cfvo>
              <x14:negativeFillColor rgb="FFFF0000"/>
              <x14:axisColor rgb="FF000000"/>
            </x14:dataBar>
          </x14:cfRule>
          <xm:sqref>P10:P45</xm:sqref>
        </x14:conditionalFormatting>
        <x14:conditionalFormatting xmlns:xm="http://schemas.microsoft.com/office/excel/2006/main">
          <x14:cfRule type="dataBar" id="{C96B14CC-1927-42B5-9C5C-F140C6479460}">
            <x14:dataBar minLength="0" maxLength="100">
              <x14:cfvo type="num">
                <xm:f>0</xm:f>
              </x14:cfvo>
              <x14:cfvo type="num">
                <xm:f>1</xm:f>
              </x14:cfvo>
              <x14:negativeFillColor rgb="FFFF0000"/>
              <x14:axisColor rgb="FF000000"/>
            </x14:dataBar>
          </x14:cfRule>
          <x14:cfRule type="dataBar" id="{CD195C9B-6D27-4E34-9FCE-62B2450D12E2}">
            <x14:dataBar minLength="0" maxLength="100">
              <x14:cfvo type="autoMin"/>
              <x14:cfvo type="autoMax"/>
              <x14:negativeFillColor rgb="FFFF0000"/>
              <x14:axisColor rgb="FF000000"/>
            </x14:dataBar>
          </x14:cfRule>
          <x14:cfRule type="dataBar" id="{616FBE4A-9662-4FF6-A761-7B4D368A862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F9B8BD0-DD30-42E6-993B-DC81F2208F6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8EE0CCD-7AE4-420C-B67B-C4FA157DDD94}">
            <x14:dataBar minLength="0" maxLength="100" gradient="0">
              <x14:cfvo type="num">
                <xm:f>0</xm:f>
              </x14:cfvo>
              <x14:cfvo type="num">
                <xm:f>1</xm:f>
              </x14:cfvo>
              <x14:negativeFillColor rgb="FFFF0000"/>
              <x14:axisColor rgb="FF000000"/>
            </x14:dataBar>
          </x14:cfRule>
          <xm:sqref>P49:P50</xm:sqref>
        </x14:conditionalFormatting>
        <x14:conditionalFormatting xmlns:xm="http://schemas.microsoft.com/office/excel/2006/main">
          <x14:cfRule type="dataBar" id="{A025F3D5-CAD3-4A8F-A1C5-08E2E180C1F5}">
            <x14:dataBar minLength="0" maxLength="100">
              <x14:cfvo type="num">
                <xm:f>0</xm:f>
              </x14:cfvo>
              <x14:cfvo type="num">
                <xm:f>1</xm:f>
              </x14:cfvo>
              <x14:negativeFillColor rgb="FFFF0000"/>
              <x14:axisColor rgb="FF000000"/>
            </x14:dataBar>
          </x14:cfRule>
          <x14:cfRule type="dataBar" id="{2D839530-2C31-4DF2-9CF7-0B40596F5775}">
            <x14:dataBar minLength="0" maxLength="100">
              <x14:cfvo type="autoMin"/>
              <x14:cfvo type="autoMax"/>
              <x14:negativeFillColor rgb="FFFF0000"/>
              <x14:axisColor rgb="FF000000"/>
            </x14:dataBar>
          </x14:cfRule>
          <x14:cfRule type="dataBar" id="{D02E34BB-88E1-4571-AF7D-E4AAC700635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6D73692-6D68-471F-AF78-DC3949165F7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119A017-9D39-48DD-A1A9-580D418F67CB}">
            <x14:dataBar minLength="0" maxLength="100" gradient="0">
              <x14:cfvo type="num">
                <xm:f>0</xm:f>
              </x14:cfvo>
              <x14:cfvo type="num">
                <xm:f>1</xm:f>
              </x14:cfvo>
              <x14:negativeFillColor rgb="FFFF0000"/>
              <x14:axisColor rgb="FF000000"/>
            </x14:dataBar>
          </x14:cfRule>
          <xm:sqref>P54:P56 P58</xm:sqref>
        </x14:conditionalFormatting>
        <x14:conditionalFormatting xmlns:xm="http://schemas.microsoft.com/office/excel/2006/main">
          <x14:cfRule type="dataBar" id="{2D70DFCB-6F08-4DA2-9C27-72EF69D0E15B}">
            <x14:dataBar minLength="0" maxLength="100">
              <x14:cfvo type="num">
                <xm:f>0</xm:f>
              </x14:cfvo>
              <x14:cfvo type="num">
                <xm:f>1</xm:f>
              </x14:cfvo>
              <x14:negativeFillColor rgb="FFFF0000"/>
              <x14:axisColor rgb="FF000000"/>
            </x14:dataBar>
          </x14:cfRule>
          <x14:cfRule type="dataBar" id="{CDAB1E93-87C9-485C-90E9-261F8D026383}">
            <x14:dataBar minLength="0" maxLength="100">
              <x14:cfvo type="autoMin"/>
              <x14:cfvo type="autoMax"/>
              <x14:negativeFillColor rgb="FFFF0000"/>
              <x14:axisColor rgb="FF000000"/>
            </x14:dataBar>
          </x14:cfRule>
          <x14:cfRule type="dataBar" id="{A8A54AAF-604A-4129-A699-C94F9EC7EA1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A7D7275-7CE0-48E2-8D0B-2CD204A512C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E17FB5D-EE9D-4391-8426-50BDF6D9C8C1}">
            <x14:dataBar minLength="0" maxLength="100" gradient="0">
              <x14:cfvo type="num">
                <xm:f>0</xm:f>
              </x14:cfvo>
              <x14:cfvo type="num">
                <xm:f>1</xm:f>
              </x14:cfvo>
              <x14:negativeFillColor rgb="FFFF0000"/>
              <x14:axisColor rgb="FF000000"/>
            </x14:dataBar>
          </x14:cfRule>
          <xm:sqref>P57</xm:sqref>
        </x14:conditionalFormatting>
        <x14:conditionalFormatting xmlns:xm="http://schemas.microsoft.com/office/excel/2006/main">
          <x14:cfRule type="dataBar" id="{C85E267D-8950-4D3A-8FB1-0071477B6876}">
            <x14:dataBar minLength="0" maxLength="100">
              <x14:cfvo type="num">
                <xm:f>0</xm:f>
              </x14:cfvo>
              <x14:cfvo type="num">
                <xm:f>1</xm:f>
              </x14:cfvo>
              <x14:negativeFillColor rgb="FFFF0000"/>
              <x14:axisColor rgb="FF000000"/>
            </x14:dataBar>
          </x14:cfRule>
          <x14:cfRule type="dataBar" id="{A1D1CA4E-DF98-44B7-954C-C9E46768DB1B}">
            <x14:dataBar minLength="0" maxLength="100">
              <x14:cfvo type="autoMin"/>
              <x14:cfvo type="autoMax"/>
              <x14:negativeFillColor rgb="FFFF0000"/>
              <x14:axisColor rgb="FF000000"/>
            </x14:dataBar>
          </x14:cfRule>
          <x14:cfRule type="dataBar" id="{86E34764-D189-475F-A885-C3727C70CEB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D2A0575-33E0-4D3B-9989-F590B7E0DD2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927245B-2BE3-4314-A8DE-395BB73157F1}">
            <x14:dataBar minLength="0" maxLength="100" gradient="0">
              <x14:cfvo type="num">
                <xm:f>0</xm:f>
              </x14:cfvo>
              <x14:cfvo type="num">
                <xm:f>1</xm:f>
              </x14:cfvo>
              <x14:negativeFillColor rgb="FFFF0000"/>
              <x14:axisColor rgb="FF000000"/>
            </x14:dataBar>
          </x14:cfRule>
          <xm:sqref>P61:P65</xm:sqref>
        </x14:conditionalFormatting>
        <x14:conditionalFormatting xmlns:xm="http://schemas.microsoft.com/office/excel/2006/main">
          <x14:cfRule type="dataBar" id="{FE8E7E09-91C3-440C-A4D2-3365E7CB95BC}">
            <x14:dataBar minLength="0" maxLength="100">
              <x14:cfvo type="num">
                <xm:f>0</xm:f>
              </x14:cfvo>
              <x14:cfvo type="num">
                <xm:f>1</xm:f>
              </x14:cfvo>
              <x14:negativeFillColor rgb="FFFF0000"/>
              <x14:axisColor rgb="FF000000"/>
            </x14:dataBar>
          </x14:cfRule>
          <x14:cfRule type="dataBar" id="{F6FC53DE-1F8C-4DEE-B4F5-C287F2ECE80B}">
            <x14:dataBar minLength="0" maxLength="100">
              <x14:cfvo type="autoMin"/>
              <x14:cfvo type="autoMax"/>
              <x14:negativeFillColor rgb="FFFF0000"/>
              <x14:axisColor rgb="FF000000"/>
            </x14:dataBar>
          </x14:cfRule>
          <x14:cfRule type="dataBar" id="{6FFAF26C-2FE1-4FFB-AD02-42FE3E08455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0A12585-532E-4115-95B6-D1F5274CB7A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5BCBBCE-76A3-4910-8943-40E3A1408E11}">
            <x14:dataBar minLength="0" maxLength="100" gradient="0">
              <x14:cfvo type="num">
                <xm:f>0</xm:f>
              </x14:cfvo>
              <x14:cfvo type="num">
                <xm:f>1</xm:f>
              </x14:cfvo>
              <x14:negativeFillColor rgb="FFFF0000"/>
              <x14:axisColor rgb="FF000000"/>
            </x14:dataBar>
          </x14:cfRule>
          <xm:sqref>P68</xm:sqref>
        </x14:conditionalFormatting>
        <x14:conditionalFormatting xmlns:xm="http://schemas.microsoft.com/office/excel/2006/main">
          <x14:cfRule type="dataBar" id="{8C89B4A4-5EBD-458E-9A4B-13ECE12B3471}">
            <x14:dataBar minLength="0" maxLength="100">
              <x14:cfvo type="num">
                <xm:f>0</xm:f>
              </x14:cfvo>
              <x14:cfvo type="num">
                <xm:f>1</xm:f>
              </x14:cfvo>
              <x14:negativeFillColor rgb="FFFF0000"/>
              <x14:axisColor rgb="FF000000"/>
            </x14:dataBar>
          </x14:cfRule>
          <x14:cfRule type="dataBar" id="{41F84D64-AAD1-4C27-AC36-45CAA241C791}">
            <x14:dataBar minLength="0" maxLength="100">
              <x14:cfvo type="autoMin"/>
              <x14:cfvo type="autoMax"/>
              <x14:negativeFillColor rgb="FFFF0000"/>
              <x14:axisColor rgb="FF000000"/>
            </x14:dataBar>
          </x14:cfRule>
          <x14:cfRule type="dataBar" id="{454AFE81-B5B8-4414-BBAE-0AD99845551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D70C9EE-B3AA-4643-91E6-E6EC23D8ECD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4D3343F-7BDC-486D-B7A8-CF387663723F}">
            <x14:dataBar minLength="0" maxLength="100" gradient="0">
              <x14:cfvo type="num">
                <xm:f>0</xm:f>
              </x14:cfvo>
              <x14:cfvo type="num">
                <xm:f>1</xm:f>
              </x14:cfvo>
              <x14:negativeFillColor rgb="FFFF0000"/>
              <x14:axisColor rgb="FF000000"/>
            </x14:dataBar>
          </x14:cfRule>
          <xm:sqref>P69</xm:sqref>
        </x14:conditionalFormatting>
        <x14:conditionalFormatting xmlns:xm="http://schemas.microsoft.com/office/excel/2006/main">
          <x14:cfRule type="dataBar" id="{981EFA81-B216-48D2-8DD2-63F8A2A93D0E}">
            <x14:dataBar minLength="0" maxLength="100">
              <x14:cfvo type="num">
                <xm:f>0</xm:f>
              </x14:cfvo>
              <x14:cfvo type="num">
                <xm:f>1</xm:f>
              </x14:cfvo>
              <x14:negativeFillColor rgb="FFFF0000"/>
              <x14:axisColor rgb="FF000000"/>
            </x14:dataBar>
          </x14:cfRule>
          <x14:cfRule type="dataBar" id="{3146B8D4-D35C-4D34-BCAE-8F72446CF392}">
            <x14:dataBar minLength="0" maxLength="100">
              <x14:cfvo type="autoMin"/>
              <x14:cfvo type="autoMax"/>
              <x14:negativeFillColor rgb="FFFF0000"/>
              <x14:axisColor rgb="FF000000"/>
            </x14:dataBar>
          </x14:cfRule>
          <x14:cfRule type="dataBar" id="{3D36E7C9-7A53-4606-ADF7-4F5F64DC522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95400AE-C867-48D4-87D6-2223311CFF4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C6137B6-0A1C-4167-B4F2-3FD0EC57D088}">
            <x14:dataBar minLength="0" maxLength="100" gradient="0">
              <x14:cfvo type="num">
                <xm:f>0</xm:f>
              </x14:cfvo>
              <x14:cfvo type="num">
                <xm:f>1</xm:f>
              </x14:cfvo>
              <x14:negativeFillColor rgb="FFFF0000"/>
              <x14:axisColor rgb="FF000000"/>
            </x14:dataBar>
          </x14:cfRule>
          <xm:sqref>R10:R45</xm:sqref>
        </x14:conditionalFormatting>
        <x14:conditionalFormatting xmlns:xm="http://schemas.microsoft.com/office/excel/2006/main">
          <x14:cfRule type="dataBar" id="{A9ACACCB-EBF1-4628-A838-ADA296054648}">
            <x14:dataBar minLength="0" maxLength="100">
              <x14:cfvo type="num">
                <xm:f>0</xm:f>
              </x14:cfvo>
              <x14:cfvo type="num">
                <xm:f>1</xm:f>
              </x14:cfvo>
              <x14:negativeFillColor rgb="FFFF0000"/>
              <x14:axisColor rgb="FF000000"/>
            </x14:dataBar>
          </x14:cfRule>
          <x14:cfRule type="dataBar" id="{8AAC24B0-E158-4840-B56E-BE380786119D}">
            <x14:dataBar minLength="0" maxLength="100">
              <x14:cfvo type="autoMin"/>
              <x14:cfvo type="autoMax"/>
              <x14:negativeFillColor rgb="FFFF0000"/>
              <x14:axisColor rgb="FF000000"/>
            </x14:dataBar>
          </x14:cfRule>
          <x14:cfRule type="dataBar" id="{76CC3F27-95B6-4704-AB43-8647934BF64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C2828C1-D043-4EDB-978B-CE6C21A1571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7899A66-4C01-425C-8CC7-35A044D087CC}">
            <x14:dataBar minLength="0" maxLength="100" gradient="0">
              <x14:cfvo type="num">
                <xm:f>0</xm:f>
              </x14:cfvo>
              <x14:cfvo type="num">
                <xm:f>1</xm:f>
              </x14:cfvo>
              <x14:negativeFillColor rgb="FFFF0000"/>
              <x14:axisColor rgb="FF000000"/>
            </x14:dataBar>
          </x14:cfRule>
          <xm:sqref>R49:R50</xm:sqref>
        </x14:conditionalFormatting>
        <x14:conditionalFormatting xmlns:xm="http://schemas.microsoft.com/office/excel/2006/main">
          <x14:cfRule type="dataBar" id="{9854AED2-83D7-4ED1-98AA-B50666655BAB}">
            <x14:dataBar minLength="0" maxLength="100">
              <x14:cfvo type="num">
                <xm:f>0</xm:f>
              </x14:cfvo>
              <x14:cfvo type="num">
                <xm:f>1</xm:f>
              </x14:cfvo>
              <x14:negativeFillColor rgb="FFFF0000"/>
              <x14:axisColor rgb="FF000000"/>
            </x14:dataBar>
          </x14:cfRule>
          <x14:cfRule type="dataBar" id="{511367DC-385B-4EE1-B951-C94BB3488D9E}">
            <x14:dataBar minLength="0" maxLength="100">
              <x14:cfvo type="autoMin"/>
              <x14:cfvo type="autoMax"/>
              <x14:negativeFillColor rgb="FFFF0000"/>
              <x14:axisColor rgb="FF000000"/>
            </x14:dataBar>
          </x14:cfRule>
          <x14:cfRule type="dataBar" id="{33B586F8-4C2D-4ACC-A4ED-7D2219D27E8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2E080F7-2D1B-44D6-BDF0-A9F42B81180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88E903F-E155-4340-87BF-A7BBF035CF58}">
            <x14:dataBar minLength="0" maxLength="100" gradient="0">
              <x14:cfvo type="num">
                <xm:f>0</xm:f>
              </x14:cfvo>
              <x14:cfvo type="num">
                <xm:f>1</xm:f>
              </x14:cfvo>
              <x14:negativeFillColor rgb="FFFF0000"/>
              <x14:axisColor rgb="FF000000"/>
            </x14:dataBar>
          </x14:cfRule>
          <xm:sqref>R54:R56 R58</xm:sqref>
        </x14:conditionalFormatting>
        <x14:conditionalFormatting xmlns:xm="http://schemas.microsoft.com/office/excel/2006/main">
          <x14:cfRule type="dataBar" id="{9BA40146-B618-4A66-853D-31277CE8185A}">
            <x14:dataBar minLength="0" maxLength="100">
              <x14:cfvo type="num">
                <xm:f>0</xm:f>
              </x14:cfvo>
              <x14:cfvo type="num">
                <xm:f>1</xm:f>
              </x14:cfvo>
              <x14:negativeFillColor rgb="FFFF0000"/>
              <x14:axisColor rgb="FF000000"/>
            </x14:dataBar>
          </x14:cfRule>
          <x14:cfRule type="dataBar" id="{B9B3F93D-0587-4FF8-8BBD-A41C77921F51}">
            <x14:dataBar minLength="0" maxLength="100">
              <x14:cfvo type="autoMin"/>
              <x14:cfvo type="autoMax"/>
              <x14:negativeFillColor rgb="FFFF0000"/>
              <x14:axisColor rgb="FF000000"/>
            </x14:dataBar>
          </x14:cfRule>
          <x14:cfRule type="dataBar" id="{2D449809-8322-4447-9282-78A01E3E66F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81B75BC-5F8A-41B8-AF77-B9931FC93E5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F006F66-F925-44CB-BCE5-97F16FFC9619}">
            <x14:dataBar minLength="0" maxLength="100" gradient="0">
              <x14:cfvo type="num">
                <xm:f>0</xm:f>
              </x14:cfvo>
              <x14:cfvo type="num">
                <xm:f>1</xm:f>
              </x14:cfvo>
              <x14:negativeFillColor rgb="FFFF0000"/>
              <x14:axisColor rgb="FF000000"/>
            </x14:dataBar>
          </x14:cfRule>
          <xm:sqref>R57</xm:sqref>
        </x14:conditionalFormatting>
        <x14:conditionalFormatting xmlns:xm="http://schemas.microsoft.com/office/excel/2006/main">
          <x14:cfRule type="dataBar" id="{CFFB12BA-A4F1-4FF1-A56A-3E2E123A2147}">
            <x14:dataBar minLength="0" maxLength="100">
              <x14:cfvo type="num">
                <xm:f>0</xm:f>
              </x14:cfvo>
              <x14:cfvo type="num">
                <xm:f>1</xm:f>
              </x14:cfvo>
              <x14:negativeFillColor rgb="FFFF0000"/>
              <x14:axisColor rgb="FF000000"/>
            </x14:dataBar>
          </x14:cfRule>
          <x14:cfRule type="dataBar" id="{3A6F9135-2E37-4CAD-A271-53B7948C66A6}">
            <x14:dataBar minLength="0" maxLength="100">
              <x14:cfvo type="autoMin"/>
              <x14:cfvo type="autoMax"/>
              <x14:negativeFillColor rgb="FFFF0000"/>
              <x14:axisColor rgb="FF000000"/>
            </x14:dataBar>
          </x14:cfRule>
          <x14:cfRule type="dataBar" id="{514625F0-156B-4C94-AB74-3C2FFFFC135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83C596C-C6F4-47A2-9209-23A64EB837E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9F434C3-C33F-401F-966F-0005CF00DFA0}">
            <x14:dataBar minLength="0" maxLength="100" gradient="0">
              <x14:cfvo type="num">
                <xm:f>0</xm:f>
              </x14:cfvo>
              <x14:cfvo type="num">
                <xm:f>1</xm:f>
              </x14:cfvo>
              <x14:negativeFillColor rgb="FFFF0000"/>
              <x14:axisColor rgb="FF000000"/>
            </x14:dataBar>
          </x14:cfRule>
          <xm:sqref>R61:R65</xm:sqref>
        </x14:conditionalFormatting>
        <x14:conditionalFormatting xmlns:xm="http://schemas.microsoft.com/office/excel/2006/main">
          <x14:cfRule type="dataBar" id="{D6DABF7C-F43C-46D0-8763-D577C88EA3CC}">
            <x14:dataBar minLength="0" maxLength="100">
              <x14:cfvo type="num">
                <xm:f>0</xm:f>
              </x14:cfvo>
              <x14:cfvo type="num">
                <xm:f>1</xm:f>
              </x14:cfvo>
              <x14:negativeFillColor rgb="FFFF0000"/>
              <x14:axisColor rgb="FF000000"/>
            </x14:dataBar>
          </x14:cfRule>
          <x14:cfRule type="dataBar" id="{14186550-53C7-4FF6-8B1D-260C83E23CC8}">
            <x14:dataBar minLength="0" maxLength="100">
              <x14:cfvo type="autoMin"/>
              <x14:cfvo type="autoMax"/>
              <x14:negativeFillColor rgb="FFFF0000"/>
              <x14:axisColor rgb="FF000000"/>
            </x14:dataBar>
          </x14:cfRule>
          <x14:cfRule type="dataBar" id="{7BA3D88C-6C37-47BD-AD98-7EE7E94AB92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A6BD189-FED2-4F18-9181-5F1AE32BE8C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125FA2A-BB39-4ABB-A698-7921B63010CC}">
            <x14:dataBar minLength="0" maxLength="100" gradient="0">
              <x14:cfvo type="num">
                <xm:f>0</xm:f>
              </x14:cfvo>
              <x14:cfvo type="num">
                <xm:f>1</xm:f>
              </x14:cfvo>
              <x14:negativeFillColor rgb="FFFF0000"/>
              <x14:axisColor rgb="FF000000"/>
            </x14:dataBar>
          </x14:cfRule>
          <xm:sqref>R68</xm:sqref>
        </x14:conditionalFormatting>
        <x14:conditionalFormatting xmlns:xm="http://schemas.microsoft.com/office/excel/2006/main">
          <x14:cfRule type="dataBar" id="{78D1C80A-6951-4FC6-ADD3-07631DDA589A}">
            <x14:dataBar minLength="0" maxLength="100">
              <x14:cfvo type="num">
                <xm:f>0</xm:f>
              </x14:cfvo>
              <x14:cfvo type="num">
                <xm:f>1</xm:f>
              </x14:cfvo>
              <x14:negativeFillColor rgb="FFFF0000"/>
              <x14:axisColor rgb="FF000000"/>
            </x14:dataBar>
          </x14:cfRule>
          <x14:cfRule type="dataBar" id="{E21AEC2D-C84C-49A3-AC20-A4546C45A586}">
            <x14:dataBar minLength="0" maxLength="100">
              <x14:cfvo type="autoMin"/>
              <x14:cfvo type="autoMax"/>
              <x14:negativeFillColor rgb="FFFF0000"/>
              <x14:axisColor rgb="FF000000"/>
            </x14:dataBar>
          </x14:cfRule>
          <x14:cfRule type="dataBar" id="{C360C202-B449-4695-B8A0-CD8A3A0EB64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39B3B1E-68CB-4148-9199-6456960E6B9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0EC54AF-CF8D-40AD-8179-048B2D89A5EB}">
            <x14:dataBar minLength="0" maxLength="100" gradient="0">
              <x14:cfvo type="num">
                <xm:f>0</xm:f>
              </x14:cfvo>
              <x14:cfvo type="num">
                <xm:f>1</xm:f>
              </x14:cfvo>
              <x14:negativeFillColor rgb="FFFF0000"/>
              <x14:axisColor rgb="FF000000"/>
            </x14:dataBar>
          </x14:cfRule>
          <xm:sqref>R69</xm:sqref>
        </x14:conditionalFormatting>
        <x14:conditionalFormatting xmlns:xm="http://schemas.microsoft.com/office/excel/2006/main">
          <x14:cfRule type="dataBar" id="{3E8E96FE-B72A-483E-92F3-AE2D78CEBD51}">
            <x14:dataBar minLength="0" maxLength="100">
              <x14:cfvo type="num">
                <xm:f>0</xm:f>
              </x14:cfvo>
              <x14:cfvo type="num">
                <xm:f>1</xm:f>
              </x14:cfvo>
              <x14:negativeFillColor rgb="FFFF0000"/>
              <x14:axisColor rgb="FF000000"/>
            </x14:dataBar>
          </x14:cfRule>
          <x14:cfRule type="dataBar" id="{08C0BD3C-8AF4-4EFB-BE87-7F9A49068E7A}">
            <x14:dataBar minLength="0" maxLength="100">
              <x14:cfvo type="autoMin"/>
              <x14:cfvo type="autoMax"/>
              <x14:negativeFillColor rgb="FFFF0000"/>
              <x14:axisColor rgb="FF000000"/>
            </x14:dataBar>
          </x14:cfRule>
          <x14:cfRule type="dataBar" id="{6417B8B9-D0A0-4C7E-9841-2DD70DD54F7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ECAAA32-1A29-4325-918E-047DFF3D1B4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2E5A459-55AE-4886-9AB8-2D6C8C2A0578}">
            <x14:dataBar minLength="0" maxLength="100" gradient="0">
              <x14:cfvo type="num">
                <xm:f>0</xm:f>
              </x14:cfvo>
              <x14:cfvo type="num">
                <xm:f>1</xm:f>
              </x14:cfvo>
              <x14:negativeFillColor rgb="FFFF0000"/>
              <x14:axisColor rgb="FF000000"/>
            </x14:dataBar>
          </x14:cfRule>
          <xm:sqref>T10:T45</xm:sqref>
        </x14:conditionalFormatting>
        <x14:conditionalFormatting xmlns:xm="http://schemas.microsoft.com/office/excel/2006/main">
          <x14:cfRule type="dataBar" id="{EFC0518F-D3B8-4868-AC6B-402038EDCD87}">
            <x14:dataBar minLength="0" maxLength="100">
              <x14:cfvo type="num">
                <xm:f>0</xm:f>
              </x14:cfvo>
              <x14:cfvo type="num">
                <xm:f>1</xm:f>
              </x14:cfvo>
              <x14:negativeFillColor rgb="FFFF0000"/>
              <x14:axisColor rgb="FF000000"/>
            </x14:dataBar>
          </x14:cfRule>
          <x14:cfRule type="dataBar" id="{745FFA36-4F9D-4CC6-8427-662CB63E4829}">
            <x14:dataBar minLength="0" maxLength="100">
              <x14:cfvo type="autoMin"/>
              <x14:cfvo type="autoMax"/>
              <x14:negativeFillColor rgb="FFFF0000"/>
              <x14:axisColor rgb="FF000000"/>
            </x14:dataBar>
          </x14:cfRule>
          <x14:cfRule type="dataBar" id="{7706BABD-289F-4321-8F98-793A34D8997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484C990-F85D-4AB9-9D13-551FB83D578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7A75417-284A-4EAA-81FF-17C1B523045F}">
            <x14:dataBar minLength="0" maxLength="100" gradient="0">
              <x14:cfvo type="num">
                <xm:f>0</xm:f>
              </x14:cfvo>
              <x14:cfvo type="num">
                <xm:f>1</xm:f>
              </x14:cfvo>
              <x14:negativeFillColor rgb="FFFF0000"/>
              <x14:axisColor rgb="FF000000"/>
            </x14:dataBar>
          </x14:cfRule>
          <xm:sqref>T49:T50</xm:sqref>
        </x14:conditionalFormatting>
        <x14:conditionalFormatting xmlns:xm="http://schemas.microsoft.com/office/excel/2006/main">
          <x14:cfRule type="dataBar" id="{301366C6-5D8E-4531-AA3C-05A4113B2B13}">
            <x14:dataBar minLength="0" maxLength="100">
              <x14:cfvo type="num">
                <xm:f>0</xm:f>
              </x14:cfvo>
              <x14:cfvo type="num">
                <xm:f>1</xm:f>
              </x14:cfvo>
              <x14:negativeFillColor rgb="FFFF0000"/>
              <x14:axisColor rgb="FF000000"/>
            </x14:dataBar>
          </x14:cfRule>
          <x14:cfRule type="dataBar" id="{2AF3E240-E67E-4436-80A8-83B64984F0E9}">
            <x14:dataBar minLength="0" maxLength="100">
              <x14:cfvo type="autoMin"/>
              <x14:cfvo type="autoMax"/>
              <x14:negativeFillColor rgb="FFFF0000"/>
              <x14:axisColor rgb="FF000000"/>
            </x14:dataBar>
          </x14:cfRule>
          <x14:cfRule type="dataBar" id="{79AE8EF5-506D-4036-8480-DABD9A2680E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A0F547D-5E1B-4135-88B4-F0A80C7E76F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351A85A-87C7-4087-8D10-66C5ACB8A075}">
            <x14:dataBar minLength="0" maxLength="100" gradient="0">
              <x14:cfvo type="num">
                <xm:f>0</xm:f>
              </x14:cfvo>
              <x14:cfvo type="num">
                <xm:f>1</xm:f>
              </x14:cfvo>
              <x14:negativeFillColor rgb="FFFF0000"/>
              <x14:axisColor rgb="FF000000"/>
            </x14:dataBar>
          </x14:cfRule>
          <xm:sqref>T54:T56 T58</xm:sqref>
        </x14:conditionalFormatting>
        <x14:conditionalFormatting xmlns:xm="http://schemas.microsoft.com/office/excel/2006/main">
          <x14:cfRule type="dataBar" id="{157C85BF-A35C-4B78-A944-699B9C51414E}">
            <x14:dataBar minLength="0" maxLength="100">
              <x14:cfvo type="num">
                <xm:f>0</xm:f>
              </x14:cfvo>
              <x14:cfvo type="num">
                <xm:f>1</xm:f>
              </x14:cfvo>
              <x14:negativeFillColor rgb="FFFF0000"/>
              <x14:axisColor rgb="FF000000"/>
            </x14:dataBar>
          </x14:cfRule>
          <x14:cfRule type="dataBar" id="{01BD9B59-BB8C-4D69-9415-52E5A0DEBC1F}">
            <x14:dataBar minLength="0" maxLength="100">
              <x14:cfvo type="autoMin"/>
              <x14:cfvo type="autoMax"/>
              <x14:negativeFillColor rgb="FFFF0000"/>
              <x14:axisColor rgb="FF000000"/>
            </x14:dataBar>
          </x14:cfRule>
          <x14:cfRule type="dataBar" id="{07B1EF5A-5B0F-4704-9F41-7C8AB049F8D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339CAAA-1310-4535-A35D-F5867112A8F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A3254FF-9E6F-4EE1-8BD6-CA0FCF4173CD}">
            <x14:dataBar minLength="0" maxLength="100" gradient="0">
              <x14:cfvo type="num">
                <xm:f>0</xm:f>
              </x14:cfvo>
              <x14:cfvo type="num">
                <xm:f>1</xm:f>
              </x14:cfvo>
              <x14:negativeFillColor rgb="FFFF0000"/>
              <x14:axisColor rgb="FF000000"/>
            </x14:dataBar>
          </x14:cfRule>
          <xm:sqref>T57</xm:sqref>
        </x14:conditionalFormatting>
        <x14:conditionalFormatting xmlns:xm="http://schemas.microsoft.com/office/excel/2006/main">
          <x14:cfRule type="dataBar" id="{B41B99A0-FA20-43D2-8CEC-9B256AF8A93B}">
            <x14:dataBar minLength="0" maxLength="100">
              <x14:cfvo type="num">
                <xm:f>0</xm:f>
              </x14:cfvo>
              <x14:cfvo type="num">
                <xm:f>1</xm:f>
              </x14:cfvo>
              <x14:negativeFillColor rgb="FFFF0000"/>
              <x14:axisColor rgb="FF000000"/>
            </x14:dataBar>
          </x14:cfRule>
          <x14:cfRule type="dataBar" id="{8B51E534-5182-4D09-91DC-E6304DCF9282}">
            <x14:dataBar minLength="0" maxLength="100">
              <x14:cfvo type="autoMin"/>
              <x14:cfvo type="autoMax"/>
              <x14:negativeFillColor rgb="FFFF0000"/>
              <x14:axisColor rgb="FF000000"/>
            </x14:dataBar>
          </x14:cfRule>
          <x14:cfRule type="dataBar" id="{D098B099-4278-4DE5-A428-F1A7C7D6BC9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7AF234B-ECB7-4C52-80E5-558664FDDBD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C88BB41-4A4F-4322-AE8C-0D0E8144AC25}">
            <x14:dataBar minLength="0" maxLength="100" gradient="0">
              <x14:cfvo type="num">
                <xm:f>0</xm:f>
              </x14:cfvo>
              <x14:cfvo type="num">
                <xm:f>1</xm:f>
              </x14:cfvo>
              <x14:negativeFillColor rgb="FFFF0000"/>
              <x14:axisColor rgb="FF000000"/>
            </x14:dataBar>
          </x14:cfRule>
          <xm:sqref>T61:T65</xm:sqref>
        </x14:conditionalFormatting>
        <x14:conditionalFormatting xmlns:xm="http://schemas.microsoft.com/office/excel/2006/main">
          <x14:cfRule type="dataBar" id="{5843D255-C066-4051-8C48-E91DE2555ADA}">
            <x14:dataBar minLength="0" maxLength="100">
              <x14:cfvo type="num">
                <xm:f>0</xm:f>
              </x14:cfvo>
              <x14:cfvo type="num">
                <xm:f>1</xm:f>
              </x14:cfvo>
              <x14:negativeFillColor rgb="FFFF0000"/>
              <x14:axisColor rgb="FF000000"/>
            </x14:dataBar>
          </x14:cfRule>
          <x14:cfRule type="dataBar" id="{8741D622-5FCE-4DE2-803D-E89ADDD8DF81}">
            <x14:dataBar minLength="0" maxLength="100">
              <x14:cfvo type="autoMin"/>
              <x14:cfvo type="autoMax"/>
              <x14:negativeFillColor rgb="FFFF0000"/>
              <x14:axisColor rgb="FF000000"/>
            </x14:dataBar>
          </x14:cfRule>
          <x14:cfRule type="dataBar" id="{F194D966-6011-4DB2-A4ED-6077A30044B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8E0D1A8-97B4-4C97-9F98-2FFE2518963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4DFA830-E443-4325-9876-ED62A90EBE47}">
            <x14:dataBar minLength="0" maxLength="100" gradient="0">
              <x14:cfvo type="num">
                <xm:f>0</xm:f>
              </x14:cfvo>
              <x14:cfvo type="num">
                <xm:f>1</xm:f>
              </x14:cfvo>
              <x14:negativeFillColor rgb="FFFF0000"/>
              <x14:axisColor rgb="FF000000"/>
            </x14:dataBar>
          </x14:cfRule>
          <xm:sqref>T68</xm:sqref>
        </x14:conditionalFormatting>
        <x14:conditionalFormatting xmlns:xm="http://schemas.microsoft.com/office/excel/2006/main">
          <x14:cfRule type="dataBar" id="{0EA2D9BC-6540-43FA-A981-2262B79B4F88}">
            <x14:dataBar minLength="0" maxLength="100">
              <x14:cfvo type="num">
                <xm:f>0</xm:f>
              </x14:cfvo>
              <x14:cfvo type="num">
                <xm:f>1</xm:f>
              </x14:cfvo>
              <x14:negativeFillColor rgb="FFFF0000"/>
              <x14:axisColor rgb="FF000000"/>
            </x14:dataBar>
          </x14:cfRule>
          <x14:cfRule type="dataBar" id="{ECC59D3E-9117-49A0-B10B-9DA53021321A}">
            <x14:dataBar minLength="0" maxLength="100">
              <x14:cfvo type="autoMin"/>
              <x14:cfvo type="autoMax"/>
              <x14:negativeFillColor rgb="FFFF0000"/>
              <x14:axisColor rgb="FF000000"/>
            </x14:dataBar>
          </x14:cfRule>
          <x14:cfRule type="dataBar" id="{63A84A65-B16E-4068-9026-F999CD7AB31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CE96822-3077-40C8-AE89-BEF376FDDBD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A0AA5FC-8333-4FA5-9638-1B9FAC2E70BF}">
            <x14:dataBar minLength="0" maxLength="100" gradient="0">
              <x14:cfvo type="num">
                <xm:f>0</xm:f>
              </x14:cfvo>
              <x14:cfvo type="num">
                <xm:f>1</xm:f>
              </x14:cfvo>
              <x14:negativeFillColor rgb="FFFF0000"/>
              <x14:axisColor rgb="FF000000"/>
            </x14:dataBar>
          </x14:cfRule>
          <xm:sqref>T69</xm:sqref>
        </x14:conditionalFormatting>
      </x14:conditionalFormattings>
    </ext>
    <ext xmlns:x14="http://schemas.microsoft.com/office/spreadsheetml/2009/9/main" uri="{CCE6A557-97BC-4b89-ADB6-D9C93CAAB3DF}">
      <x14:dataValidations xmlns:xm="http://schemas.microsoft.com/office/excel/2006/main" xWindow="2332" yWindow="1059" count="11">
        <x14:dataValidation type="list" allowBlank="1" showInputMessage="1" showErrorMessage="1">
          <x14:formula1>
            <xm:f>LISTA!$AH$2:$AH$16</xm:f>
          </x14:formula1>
          <xm:sqref>K51 K46</xm:sqref>
        </x14:dataValidation>
        <x14:dataValidation type="list" allowBlank="1" showInputMessage="1" showErrorMessage="1">
          <x14:formula1>
            <xm:f>LISTA!$E$2:$E$4</xm:f>
          </x14:formula1>
          <xm:sqref>H10:H45 H61:H65 H54:H58</xm:sqref>
        </x14:dataValidation>
        <x14:dataValidation type="list" allowBlank="1" showInputMessage="1" showErrorMessage="1">
          <x14:formula1>
            <xm:f>LISTA!$AJ$2:$AJ$11</xm:f>
          </x14:formula1>
          <xm:sqref>E10:F45 F61:F65 E49:F50 E54:F57 E68:F69</xm:sqref>
        </x14:dataValidation>
        <x14:dataValidation type="list" allowBlank="1" showInputMessage="1" showErrorMessage="1">
          <x14:formula1>
            <xm:f>LISTA!$AI$2:$AI$23</xm:f>
          </x14:formula1>
          <xm:sqref>K49 K61:K65 O61:O65 S58 Q61:Q65 O58 Q58 S61:S65 O54 Q54 O69 K68:K69 O49:O50</xm:sqref>
        </x14:dataValidation>
        <x14:dataValidation type="list" allowBlank="1" showInputMessage="1" showErrorMessage="1">
          <x14:formula1>
            <xm:f>LISTA!$AL$2:$AL$8</xm:f>
          </x14:formula1>
          <xm:sqref>J61:J62 J64:J65 J54:J58 J49:J50 J68</xm:sqref>
        </x14:dataValidation>
        <x14:dataValidation type="list" allowBlank="1" showInputMessage="1" showErrorMessage="1">
          <x14:formula1>
            <xm:f>LISTA!$AH$2:$AH$17</xm:f>
          </x14:formula1>
          <xm:sqref>K10:K45 Q10:Q45 O55:O57 S10:S45 Q49:Q50 S49:S50 Q55:Q57 S68:S69 O10:O45 O68 S54:S57 Q68:Q69</xm:sqref>
        </x14:dataValidation>
        <x14:dataValidation type="list" allowBlank="1" showInputMessage="1" showErrorMessage="1">
          <x14:formula1>
            <xm:f>LISTA!$AK$2:$AK$8</xm:f>
          </x14:formula1>
          <xm:sqref>J10:J45</xm:sqref>
        </x14:dataValidation>
        <x14:dataValidation type="list" allowBlank="1" showInputMessage="1" showErrorMessage="1">
          <x14:formula1>
            <xm:f>'https://minviviendagovco-my.sharepoint.com/personal/argomez_minvivienda_gov_co/Documents/Documentos/PDA Valle/2024/CD/CD 67 doc previos/[2024-09-10 PEI 2024-2027, CD 67 PDA VALLE.xlsx]LISTA'!#REF!</xm:f>
          </x14:formula1>
          <xm:sqref>H49:H50</xm:sqref>
        </x14:dataValidation>
        <x14:dataValidation type="list" allowBlank="1" showInputMessage="1" showErrorMessage="1">
          <x14:formula1>
            <xm:f>LISTA!$AI$2:$AI$19</xm:f>
          </x14:formula1>
          <xm:sqref>K50</xm:sqref>
        </x14:dataValidation>
        <x14:dataValidation type="list" allowBlank="1" showInputMessage="1" showErrorMessage="1">
          <x14:formula1>
            <xm:f>LISTA!$AI$2:$AI$22</xm:f>
          </x14:formula1>
          <xm:sqref>K54:K58</xm:sqref>
        </x14:dataValidation>
        <x14:dataValidation type="list" allowBlank="1" showInputMessage="1" showErrorMessage="1">
          <x14:formula1>
            <xm:f>'C:\Users\Usuario\Downloads\[A.G., 14 Dic, Informe PEI, BIM. SEP-OCT 2024 - 14 Dic. 2024..xlsx]LISTA'!#REF!</xm:f>
          </x14:formula1>
          <xm:sqref>J69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119"/>
  <sheetViews>
    <sheetView view="pageBreakPreview" topLeftCell="C83" zoomScale="87" zoomScaleNormal="90" zoomScaleSheetLayoutView="87" zoomScalePageLayoutView="25" workbookViewId="0">
      <selection activeCell="M91" sqref="M91"/>
    </sheetView>
  </sheetViews>
  <sheetFormatPr baseColWidth="10" defaultColWidth="33.58203125" defaultRowHeight="11.5" x14ac:dyDescent="0.35"/>
  <cols>
    <col min="1" max="1" width="0" style="40" hidden="1" customWidth="1"/>
    <col min="2" max="3" width="33.58203125" style="40"/>
    <col min="4" max="4" width="49.75" style="40" bestFit="1" customWidth="1"/>
    <col min="5" max="5" width="33.58203125" style="40" customWidth="1"/>
    <col min="6" max="9" width="33.58203125" style="63" customWidth="1"/>
    <col min="10" max="10" width="33.58203125" style="348" customWidth="1"/>
    <col min="11" max="11" width="33.58203125" style="63" customWidth="1"/>
    <col min="12" max="14" width="33.58203125" style="40" customWidth="1"/>
    <col min="15" max="19" width="18.75" style="40" bestFit="1" customWidth="1"/>
    <col min="20" max="16384" width="33.58203125" style="40"/>
  </cols>
  <sheetData>
    <row r="1" spans="1:25" ht="19.5" customHeight="1" x14ac:dyDescent="0.35">
      <c r="A1" s="39"/>
      <c r="B1" s="827"/>
      <c r="C1" s="827"/>
      <c r="D1" s="75"/>
      <c r="E1" s="75"/>
      <c r="F1" s="91"/>
      <c r="G1" s="60"/>
      <c r="H1" s="60"/>
      <c r="I1" s="91"/>
      <c r="J1" s="347"/>
      <c r="K1" s="60"/>
      <c r="L1" s="39"/>
      <c r="M1" s="48"/>
      <c r="N1" s="39"/>
      <c r="O1" s="39"/>
      <c r="P1" s="39"/>
      <c r="Q1" s="39"/>
      <c r="R1" s="39"/>
      <c r="S1" s="39"/>
      <c r="T1" s="39"/>
      <c r="U1" s="48"/>
      <c r="V1" s="39"/>
      <c r="W1" s="48"/>
      <c r="X1" s="39"/>
      <c r="Y1" s="39"/>
    </row>
    <row r="2" spans="1:25" ht="68.150000000000006" customHeight="1" x14ac:dyDescent="0.35">
      <c r="A2" s="39"/>
      <c r="B2" s="749" t="s">
        <v>1333</v>
      </c>
      <c r="C2" s="749"/>
      <c r="D2" s="749"/>
      <c r="E2" s="749"/>
      <c r="F2" s="749"/>
      <c r="G2" s="749"/>
      <c r="H2" s="749"/>
      <c r="I2" s="843"/>
      <c r="J2" s="843"/>
      <c r="K2" s="843"/>
      <c r="L2" s="843"/>
      <c r="M2" s="843"/>
      <c r="N2" s="753"/>
      <c r="O2" s="753"/>
      <c r="P2" s="753"/>
      <c r="Q2" s="753"/>
      <c r="R2" s="753"/>
      <c r="S2" s="753"/>
      <c r="T2" s="753"/>
      <c r="U2" s="753"/>
      <c r="V2" s="753"/>
      <c r="W2" s="753"/>
      <c r="X2" s="753"/>
      <c r="Y2" s="39"/>
    </row>
    <row r="3" spans="1:25" ht="52.5" customHeight="1" x14ac:dyDescent="0.35">
      <c r="A3" s="39"/>
      <c r="B3" s="750" t="s">
        <v>2058</v>
      </c>
      <c r="C3" s="750"/>
      <c r="D3" s="750"/>
      <c r="E3" s="750"/>
      <c r="F3" s="750"/>
      <c r="G3" s="750"/>
      <c r="H3" s="750"/>
      <c r="I3" s="843"/>
      <c r="J3" s="843"/>
      <c r="K3" s="843"/>
      <c r="L3" s="843"/>
      <c r="M3" s="843"/>
      <c r="N3" s="753"/>
      <c r="O3" s="753"/>
      <c r="P3" s="753"/>
      <c r="Q3" s="753"/>
      <c r="R3" s="753"/>
      <c r="S3" s="753"/>
      <c r="T3" s="753"/>
      <c r="U3" s="753"/>
      <c r="V3" s="753"/>
      <c r="W3" s="753"/>
      <c r="X3" s="753"/>
      <c r="Y3" s="39"/>
    </row>
    <row r="4" spans="1:25" x14ac:dyDescent="0.35">
      <c r="A4" s="39"/>
      <c r="B4" s="39"/>
      <c r="C4" s="39"/>
      <c r="D4" s="39"/>
      <c r="E4" s="39"/>
      <c r="F4" s="56"/>
      <c r="G4" s="56"/>
      <c r="H4" s="56"/>
      <c r="I4" s="56"/>
      <c r="J4" s="185"/>
      <c r="K4" s="56"/>
      <c r="L4" s="39"/>
      <c r="M4" s="39"/>
      <c r="N4" s="39"/>
      <c r="O4" s="39"/>
      <c r="P4" s="39"/>
      <c r="Q4" s="39"/>
      <c r="R4" s="39"/>
      <c r="S4" s="39"/>
      <c r="T4" s="39"/>
      <c r="U4" s="39"/>
      <c r="V4" s="39"/>
      <c r="W4" s="39"/>
      <c r="X4" s="39"/>
      <c r="Y4" s="39"/>
    </row>
    <row r="5" spans="1:25" ht="156" hidden="1" customHeight="1" x14ac:dyDescent="0.35">
      <c r="A5" s="39"/>
      <c r="B5" s="745" t="s">
        <v>1866</v>
      </c>
      <c r="C5" s="841"/>
      <c r="D5" s="841"/>
      <c r="E5" s="841"/>
      <c r="F5" s="841"/>
      <c r="G5" s="841"/>
      <c r="H5" s="841"/>
      <c r="I5" s="841"/>
      <c r="J5" s="841"/>
      <c r="K5" s="841"/>
      <c r="L5" s="841"/>
      <c r="M5" s="841"/>
      <c r="N5" s="841"/>
      <c r="O5" s="841"/>
      <c r="P5" s="841"/>
      <c r="Q5" s="841"/>
      <c r="R5" s="841"/>
      <c r="S5" s="841"/>
      <c r="T5" s="841"/>
      <c r="U5" s="841"/>
      <c r="V5" s="841"/>
      <c r="W5" s="841"/>
      <c r="X5" s="842"/>
      <c r="Y5" s="39"/>
    </row>
    <row r="6" spans="1:25" ht="15" x14ac:dyDescent="0.35">
      <c r="A6" s="39"/>
      <c r="B6" s="651" t="s">
        <v>2383</v>
      </c>
      <c r="C6" s="86"/>
      <c r="D6" s="86"/>
      <c r="E6" s="533"/>
      <c r="F6" s="97"/>
      <c r="G6" s="97"/>
      <c r="H6" s="97"/>
      <c r="I6" s="97"/>
      <c r="J6" s="94"/>
      <c r="K6" s="56"/>
      <c r="L6" s="39"/>
      <c r="M6" s="39"/>
      <c r="N6" s="39"/>
      <c r="O6" s="39"/>
      <c r="P6" s="39"/>
      <c r="Q6" s="39"/>
      <c r="R6" s="39"/>
      <c r="S6" s="39"/>
      <c r="T6" s="39"/>
      <c r="U6" s="39"/>
      <c r="V6" s="39"/>
      <c r="W6" s="39"/>
      <c r="X6" s="39"/>
      <c r="Y6" s="39"/>
    </row>
    <row r="7" spans="1:25" ht="11.25" customHeight="1" x14ac:dyDescent="0.35">
      <c r="A7" s="43"/>
      <c r="B7" s="834" t="s">
        <v>1677</v>
      </c>
      <c r="C7" s="836"/>
      <c r="D7" s="836"/>
      <c r="E7" s="833"/>
      <c r="F7" s="836"/>
      <c r="G7" s="836"/>
      <c r="H7" s="836"/>
      <c r="I7" s="836"/>
      <c r="J7" s="835"/>
      <c r="K7" s="834" t="s">
        <v>1678</v>
      </c>
      <c r="L7" s="835"/>
      <c r="M7" s="834" t="s">
        <v>1679</v>
      </c>
      <c r="N7" s="836"/>
      <c r="O7" s="836"/>
      <c r="P7" s="836"/>
      <c r="Q7" s="836"/>
      <c r="R7" s="836"/>
      <c r="S7" s="836"/>
      <c r="T7" s="835"/>
      <c r="U7" s="833" t="s">
        <v>1680</v>
      </c>
      <c r="V7" s="834"/>
      <c r="W7" s="833" t="s">
        <v>1681</v>
      </c>
      <c r="X7" s="833"/>
      <c r="Y7" s="39"/>
    </row>
    <row r="8" spans="1:25" ht="42" customHeight="1" x14ac:dyDescent="0.35">
      <c r="A8" s="43"/>
      <c r="B8" s="57" t="s">
        <v>1463</v>
      </c>
      <c r="C8" s="57" t="s">
        <v>1682</v>
      </c>
      <c r="D8" s="87" t="s">
        <v>1683</v>
      </c>
      <c r="E8" s="514" t="s">
        <v>1882</v>
      </c>
      <c r="F8" s="58" t="s">
        <v>1883</v>
      </c>
      <c r="G8" s="58" t="s">
        <v>1685</v>
      </c>
      <c r="H8" s="57" t="s">
        <v>1686</v>
      </c>
      <c r="I8" s="57" t="s">
        <v>1687</v>
      </c>
      <c r="J8" s="62" t="s">
        <v>1688</v>
      </c>
      <c r="K8" s="62" t="s">
        <v>1694</v>
      </c>
      <c r="L8" s="62" t="s">
        <v>1691</v>
      </c>
      <c r="M8" s="57" t="s">
        <v>1320</v>
      </c>
      <c r="N8" s="57" t="s">
        <v>1689</v>
      </c>
      <c r="O8" s="62" t="s">
        <v>1695</v>
      </c>
      <c r="P8" s="62" t="s">
        <v>1696</v>
      </c>
      <c r="Q8" s="62" t="s">
        <v>1697</v>
      </c>
      <c r="R8" s="62" t="s">
        <v>1698</v>
      </c>
      <c r="S8" s="62" t="s">
        <v>1699</v>
      </c>
      <c r="T8" s="62" t="s">
        <v>1700</v>
      </c>
      <c r="U8" s="57" t="s">
        <v>1320</v>
      </c>
      <c r="V8" s="87" t="s">
        <v>1689</v>
      </c>
      <c r="W8" s="89" t="s">
        <v>1320</v>
      </c>
      <c r="X8" s="89" t="s">
        <v>1689</v>
      </c>
      <c r="Y8" s="39"/>
    </row>
    <row r="9" spans="1:25" ht="55.5" customHeight="1" x14ac:dyDescent="0.35">
      <c r="A9" s="43"/>
      <c r="B9" s="652" t="s">
        <v>1466</v>
      </c>
      <c r="C9" s="221" t="s">
        <v>2031</v>
      </c>
      <c r="D9" s="573" t="s">
        <v>1938</v>
      </c>
      <c r="E9" s="221" t="s">
        <v>67</v>
      </c>
      <c r="F9" s="221" t="s">
        <v>67</v>
      </c>
      <c r="G9" s="221">
        <v>310</v>
      </c>
      <c r="H9" s="221" t="s">
        <v>73</v>
      </c>
      <c r="I9" s="264">
        <v>759947198</v>
      </c>
      <c r="J9" s="275" t="s">
        <v>93</v>
      </c>
      <c r="K9" s="83" t="s">
        <v>202</v>
      </c>
      <c r="L9" s="403">
        <v>0.6</v>
      </c>
      <c r="M9" s="365" t="s">
        <v>204</v>
      </c>
      <c r="N9" s="439">
        <v>1</v>
      </c>
      <c r="O9" s="80">
        <v>0.81499999999999995</v>
      </c>
      <c r="P9" s="80">
        <v>0.85</v>
      </c>
      <c r="Q9" s="80">
        <v>0.99</v>
      </c>
      <c r="R9" s="80">
        <v>1</v>
      </c>
      <c r="S9" s="80">
        <v>1</v>
      </c>
      <c r="T9" s="80">
        <v>1</v>
      </c>
      <c r="U9" s="365" t="s">
        <v>66</v>
      </c>
      <c r="V9" s="439"/>
      <c r="W9" s="365" t="s">
        <v>66</v>
      </c>
      <c r="X9" s="403"/>
      <c r="Y9" s="39"/>
    </row>
    <row r="10" spans="1:25" ht="79.5" customHeight="1" x14ac:dyDescent="0.35">
      <c r="A10" s="43"/>
      <c r="B10" s="614"/>
      <c r="C10" s="221" t="s">
        <v>2031</v>
      </c>
      <c r="D10" s="82" t="s">
        <v>2051</v>
      </c>
      <c r="E10" s="520" t="s">
        <v>67</v>
      </c>
      <c r="F10" s="221" t="s">
        <v>67</v>
      </c>
      <c r="G10" s="221">
        <v>16811</v>
      </c>
      <c r="H10" s="221" t="s">
        <v>41</v>
      </c>
      <c r="I10" s="264">
        <v>1627184931</v>
      </c>
      <c r="J10" s="275" t="s">
        <v>93</v>
      </c>
      <c r="K10" s="79" t="s">
        <v>202</v>
      </c>
      <c r="L10" s="403">
        <v>0.60799999999999998</v>
      </c>
      <c r="M10" s="365" t="s">
        <v>204</v>
      </c>
      <c r="N10" s="439">
        <v>1</v>
      </c>
      <c r="O10" s="385">
        <v>0.99</v>
      </c>
      <c r="P10" s="385">
        <v>0.99</v>
      </c>
      <c r="Q10" s="385">
        <v>0.99</v>
      </c>
      <c r="R10" s="385">
        <v>0.99399999999999999</v>
      </c>
      <c r="S10" s="385">
        <v>0.99</v>
      </c>
      <c r="T10" s="80">
        <v>0.99</v>
      </c>
      <c r="U10" s="365" t="s">
        <v>66</v>
      </c>
      <c r="V10" s="439"/>
      <c r="W10" s="365" t="s">
        <v>66</v>
      </c>
      <c r="X10" s="403"/>
      <c r="Y10" s="39"/>
    </row>
    <row r="11" spans="1:25" ht="58.5" customHeight="1" x14ac:dyDescent="0.35">
      <c r="A11" s="43"/>
      <c r="B11" s="614"/>
      <c r="C11" s="221" t="s">
        <v>2032</v>
      </c>
      <c r="D11" s="82" t="s">
        <v>1918</v>
      </c>
      <c r="E11" s="221" t="s">
        <v>67</v>
      </c>
      <c r="F11" s="221" t="s">
        <v>67</v>
      </c>
      <c r="G11" s="221">
        <v>1381</v>
      </c>
      <c r="H11" s="221" t="s">
        <v>73</v>
      </c>
      <c r="I11" s="264">
        <v>4302464195</v>
      </c>
      <c r="J11" s="275" t="s">
        <v>54</v>
      </c>
      <c r="K11" s="83" t="s">
        <v>120</v>
      </c>
      <c r="L11" s="403">
        <v>0.8</v>
      </c>
      <c r="M11" s="365" t="s">
        <v>156</v>
      </c>
      <c r="N11" s="439">
        <v>1</v>
      </c>
      <c r="O11" s="403">
        <v>0</v>
      </c>
      <c r="P11" s="80">
        <v>0</v>
      </c>
      <c r="Q11" s="385">
        <v>0</v>
      </c>
      <c r="R11" s="385">
        <v>0</v>
      </c>
      <c r="S11" s="385">
        <v>0</v>
      </c>
      <c r="T11" s="385">
        <v>1</v>
      </c>
      <c r="U11" s="365" t="s">
        <v>193</v>
      </c>
      <c r="V11" s="439">
        <v>1</v>
      </c>
      <c r="W11" s="365" t="s">
        <v>199</v>
      </c>
      <c r="X11" s="403">
        <v>1</v>
      </c>
      <c r="Y11" s="39"/>
    </row>
    <row r="12" spans="1:25" ht="46.5" customHeight="1" x14ac:dyDescent="0.35">
      <c r="A12" s="43"/>
      <c r="B12" s="614"/>
      <c r="C12" s="221" t="s">
        <v>2033</v>
      </c>
      <c r="D12" s="82" t="s">
        <v>1939</v>
      </c>
      <c r="E12" s="221" t="s">
        <v>67</v>
      </c>
      <c r="F12" s="221" t="s">
        <v>67</v>
      </c>
      <c r="G12" s="221">
        <v>995</v>
      </c>
      <c r="H12" s="221" t="s">
        <v>73</v>
      </c>
      <c r="I12" s="264">
        <v>3189761386</v>
      </c>
      <c r="J12" s="275" t="s">
        <v>54</v>
      </c>
      <c r="K12" s="83" t="s">
        <v>120</v>
      </c>
      <c r="L12" s="403">
        <v>0.5</v>
      </c>
      <c r="M12" s="365" t="s">
        <v>156</v>
      </c>
      <c r="N12" s="439">
        <v>1</v>
      </c>
      <c r="O12" s="403">
        <v>0</v>
      </c>
      <c r="P12" s="80">
        <v>0</v>
      </c>
      <c r="Q12" s="385">
        <v>0</v>
      </c>
      <c r="R12" s="385">
        <v>0</v>
      </c>
      <c r="S12" s="385">
        <v>0</v>
      </c>
      <c r="T12" s="479">
        <v>0</v>
      </c>
      <c r="U12" s="365" t="s">
        <v>193</v>
      </c>
      <c r="V12" s="439">
        <v>1</v>
      </c>
      <c r="W12" s="365" t="s">
        <v>199</v>
      </c>
      <c r="X12" s="403">
        <v>1</v>
      </c>
      <c r="Y12" s="39"/>
    </row>
    <row r="13" spans="1:25" ht="89.25" customHeight="1" x14ac:dyDescent="0.35">
      <c r="A13" s="43"/>
      <c r="B13" s="614"/>
      <c r="C13" s="221" t="s">
        <v>2034</v>
      </c>
      <c r="D13" s="82" t="s">
        <v>1912</v>
      </c>
      <c r="E13" s="221" t="s">
        <v>67</v>
      </c>
      <c r="F13" s="221" t="s">
        <v>67</v>
      </c>
      <c r="G13" s="221">
        <v>320000</v>
      </c>
      <c r="H13" s="221" t="s">
        <v>41</v>
      </c>
      <c r="I13" s="264">
        <v>6809125608</v>
      </c>
      <c r="J13" s="275" t="s">
        <v>54</v>
      </c>
      <c r="K13" s="83" t="s">
        <v>120</v>
      </c>
      <c r="L13" s="403">
        <v>0.5</v>
      </c>
      <c r="M13" s="365" t="s">
        <v>156</v>
      </c>
      <c r="N13" s="439">
        <v>1</v>
      </c>
      <c r="O13" s="403">
        <v>0</v>
      </c>
      <c r="P13" s="80">
        <v>0</v>
      </c>
      <c r="Q13" s="385">
        <v>0</v>
      </c>
      <c r="R13" s="385">
        <v>0</v>
      </c>
      <c r="S13" s="385">
        <v>0</v>
      </c>
      <c r="T13" s="385">
        <v>0</v>
      </c>
      <c r="U13" s="365" t="s">
        <v>193</v>
      </c>
      <c r="V13" s="439">
        <v>1</v>
      </c>
      <c r="W13" s="365" t="s">
        <v>199</v>
      </c>
      <c r="X13" s="403">
        <v>1</v>
      </c>
      <c r="Y13" s="39"/>
    </row>
    <row r="14" spans="1:25" ht="97.5" customHeight="1" x14ac:dyDescent="0.35">
      <c r="A14" s="43"/>
      <c r="B14" s="614"/>
      <c r="C14" s="221" t="s">
        <v>2034</v>
      </c>
      <c r="D14" s="82" t="s">
        <v>2158</v>
      </c>
      <c r="E14" s="221" t="s">
        <v>67</v>
      </c>
      <c r="F14" s="221" t="s">
        <v>67</v>
      </c>
      <c r="G14" s="221">
        <v>320000</v>
      </c>
      <c r="H14" s="221" t="s">
        <v>41</v>
      </c>
      <c r="I14" s="264">
        <v>2100000000</v>
      </c>
      <c r="J14" s="275" t="s">
        <v>54</v>
      </c>
      <c r="K14" s="83" t="s">
        <v>120</v>
      </c>
      <c r="L14" s="403">
        <v>0.5</v>
      </c>
      <c r="M14" s="365" t="s">
        <v>156</v>
      </c>
      <c r="N14" s="439">
        <v>1</v>
      </c>
      <c r="O14" s="403">
        <v>0</v>
      </c>
      <c r="P14" s="80">
        <v>0</v>
      </c>
      <c r="Q14" s="385">
        <v>0</v>
      </c>
      <c r="R14" s="385">
        <v>0</v>
      </c>
      <c r="S14" s="385">
        <v>0</v>
      </c>
      <c r="T14" s="385">
        <v>0</v>
      </c>
      <c r="U14" s="365" t="s">
        <v>193</v>
      </c>
      <c r="V14" s="439">
        <v>1</v>
      </c>
      <c r="W14" s="365" t="s">
        <v>199</v>
      </c>
      <c r="X14" s="403">
        <v>1</v>
      </c>
      <c r="Y14" s="39"/>
    </row>
    <row r="15" spans="1:25" ht="81.75" customHeight="1" x14ac:dyDescent="0.35">
      <c r="A15" s="43"/>
      <c r="B15" s="614"/>
      <c r="C15" s="221" t="s">
        <v>2034</v>
      </c>
      <c r="D15" s="82" t="s">
        <v>1913</v>
      </c>
      <c r="E15" s="221" t="s">
        <v>67</v>
      </c>
      <c r="F15" s="221" t="s">
        <v>67</v>
      </c>
      <c r="G15" s="221">
        <v>2012</v>
      </c>
      <c r="H15" s="221" t="s">
        <v>73</v>
      </c>
      <c r="I15" s="264">
        <v>8403877899</v>
      </c>
      <c r="J15" s="275" t="s">
        <v>93</v>
      </c>
      <c r="K15" s="83" t="s">
        <v>120</v>
      </c>
      <c r="L15" s="403">
        <v>0.89</v>
      </c>
      <c r="M15" s="365" t="s">
        <v>199</v>
      </c>
      <c r="N15" s="439">
        <v>1</v>
      </c>
      <c r="O15" s="403">
        <v>0</v>
      </c>
      <c r="P15" s="80">
        <v>0</v>
      </c>
      <c r="Q15" s="385">
        <v>0</v>
      </c>
      <c r="R15" s="385">
        <v>0</v>
      </c>
      <c r="S15" s="385">
        <v>0</v>
      </c>
      <c r="T15" s="385">
        <v>0</v>
      </c>
      <c r="U15" s="365" t="s">
        <v>202</v>
      </c>
      <c r="V15" s="439">
        <v>0.7</v>
      </c>
      <c r="W15" s="365" t="s">
        <v>202</v>
      </c>
      <c r="X15" s="403">
        <v>1</v>
      </c>
      <c r="Y15" s="39"/>
    </row>
    <row r="16" spans="1:25" ht="55.5" customHeight="1" x14ac:dyDescent="0.35">
      <c r="A16" s="43"/>
      <c r="B16" s="614"/>
      <c r="C16" s="221" t="s">
        <v>2034</v>
      </c>
      <c r="D16" s="82" t="s">
        <v>1914</v>
      </c>
      <c r="E16" s="221" t="s">
        <v>67</v>
      </c>
      <c r="F16" s="221" t="s">
        <v>67</v>
      </c>
      <c r="G16" s="221">
        <v>570</v>
      </c>
      <c r="H16" s="221" t="s">
        <v>73</v>
      </c>
      <c r="I16" s="264">
        <v>1902641676</v>
      </c>
      <c r="J16" s="275" t="s">
        <v>54</v>
      </c>
      <c r="K16" s="83" t="s">
        <v>91</v>
      </c>
      <c r="L16" s="403">
        <v>0.89</v>
      </c>
      <c r="M16" s="365" t="s">
        <v>172</v>
      </c>
      <c r="N16" s="439">
        <v>1</v>
      </c>
      <c r="O16" s="403">
        <v>0</v>
      </c>
      <c r="P16" s="80">
        <v>0</v>
      </c>
      <c r="Q16" s="385">
        <v>0</v>
      </c>
      <c r="R16" s="385">
        <v>0</v>
      </c>
      <c r="S16" s="385">
        <v>0</v>
      </c>
      <c r="T16" s="385">
        <v>0</v>
      </c>
      <c r="U16" s="365" t="s">
        <v>193</v>
      </c>
      <c r="V16" s="439">
        <v>1</v>
      </c>
      <c r="W16" s="365" t="s">
        <v>199</v>
      </c>
      <c r="X16" s="403">
        <v>1</v>
      </c>
      <c r="Y16" s="39"/>
    </row>
    <row r="17" spans="1:25" ht="45" customHeight="1" x14ac:dyDescent="0.35">
      <c r="A17" s="43"/>
      <c r="B17" s="614"/>
      <c r="C17" s="221" t="s">
        <v>2034</v>
      </c>
      <c r="D17" s="82" t="s">
        <v>1921</v>
      </c>
      <c r="E17" s="221" t="s">
        <v>58</v>
      </c>
      <c r="F17" s="221" t="s">
        <v>67</v>
      </c>
      <c r="G17" s="221">
        <v>1229</v>
      </c>
      <c r="H17" s="221" t="s">
        <v>73</v>
      </c>
      <c r="I17" s="264">
        <f>'Cierre Financiero 2025'!E17</f>
        <v>7910104441</v>
      </c>
      <c r="J17" s="275" t="s">
        <v>54</v>
      </c>
      <c r="K17" s="83" t="s">
        <v>193</v>
      </c>
      <c r="L17" s="403">
        <v>1</v>
      </c>
      <c r="M17" s="365" t="s">
        <v>202</v>
      </c>
      <c r="N17" s="439">
        <v>0.5</v>
      </c>
      <c r="O17" s="403">
        <v>0</v>
      </c>
      <c r="P17" s="80">
        <v>0</v>
      </c>
      <c r="Q17" s="385">
        <v>0</v>
      </c>
      <c r="R17" s="385">
        <v>0</v>
      </c>
      <c r="S17" s="385">
        <v>0.01</v>
      </c>
      <c r="T17" s="385">
        <v>0.03</v>
      </c>
      <c r="U17" s="365" t="s">
        <v>203</v>
      </c>
      <c r="V17" s="439">
        <v>1</v>
      </c>
      <c r="W17" s="365" t="s">
        <v>66</v>
      </c>
      <c r="X17" s="403"/>
      <c r="Y17" s="39"/>
    </row>
    <row r="18" spans="1:25" ht="48.75" customHeight="1" x14ac:dyDescent="0.35">
      <c r="A18" s="43"/>
      <c r="B18" s="614"/>
      <c r="C18" s="221" t="s">
        <v>2034</v>
      </c>
      <c r="D18" s="82" t="s">
        <v>2140</v>
      </c>
      <c r="E18" s="221" t="s">
        <v>67</v>
      </c>
      <c r="F18" s="221" t="s">
        <v>67</v>
      </c>
      <c r="G18" s="221">
        <v>5474</v>
      </c>
      <c r="H18" s="221" t="s">
        <v>41</v>
      </c>
      <c r="I18" s="635">
        <v>2897810604</v>
      </c>
      <c r="J18" s="275" t="s">
        <v>93</v>
      </c>
      <c r="K18" s="83" t="s">
        <v>202</v>
      </c>
      <c r="L18" s="403">
        <v>0.99</v>
      </c>
      <c r="M18" s="365" t="s">
        <v>204</v>
      </c>
      <c r="N18" s="439">
        <v>1</v>
      </c>
      <c r="O18" s="403">
        <v>0.99</v>
      </c>
      <c r="P18" s="385">
        <v>0.99</v>
      </c>
      <c r="Q18" s="385">
        <v>0.99</v>
      </c>
      <c r="R18" s="385">
        <v>1</v>
      </c>
      <c r="S18" s="385">
        <v>1</v>
      </c>
      <c r="T18" s="385">
        <v>1</v>
      </c>
      <c r="U18" s="365" t="s">
        <v>66</v>
      </c>
      <c r="V18" s="439"/>
      <c r="W18" s="365" t="s">
        <v>66</v>
      </c>
      <c r="X18" s="403"/>
      <c r="Y18" s="39"/>
    </row>
    <row r="19" spans="1:25" ht="72.75" customHeight="1" x14ac:dyDescent="0.35">
      <c r="A19" s="43"/>
      <c r="B19" s="614"/>
      <c r="C19" s="221" t="s">
        <v>2036</v>
      </c>
      <c r="D19" s="82" t="s">
        <v>1940</v>
      </c>
      <c r="E19" s="221" t="s">
        <v>67</v>
      </c>
      <c r="F19" s="221" t="s">
        <v>67</v>
      </c>
      <c r="G19" s="221">
        <v>7257</v>
      </c>
      <c r="H19" s="221" t="s">
        <v>41</v>
      </c>
      <c r="I19" s="264">
        <v>1454268391</v>
      </c>
      <c r="J19" s="275" t="s">
        <v>93</v>
      </c>
      <c r="K19" s="83" t="s">
        <v>202</v>
      </c>
      <c r="L19" s="403">
        <v>0.57999999999999996</v>
      </c>
      <c r="M19" s="365" t="s">
        <v>204</v>
      </c>
      <c r="N19" s="439">
        <v>1</v>
      </c>
      <c r="O19" s="403">
        <v>0.78979999999999995</v>
      </c>
      <c r="P19" s="385">
        <v>0.79200000000000004</v>
      </c>
      <c r="Q19" s="385">
        <v>0.79400000000000004</v>
      </c>
      <c r="R19" s="385">
        <v>0.79400000000000004</v>
      </c>
      <c r="S19" s="385">
        <v>0.83799999999999997</v>
      </c>
      <c r="T19" s="385">
        <v>1</v>
      </c>
      <c r="U19" s="365" t="s">
        <v>66</v>
      </c>
      <c r="V19" s="439"/>
      <c r="W19" s="365" t="s">
        <v>66</v>
      </c>
      <c r="X19" s="403"/>
      <c r="Y19" s="39"/>
    </row>
    <row r="20" spans="1:25" ht="57" customHeight="1" x14ac:dyDescent="0.35">
      <c r="A20" s="43"/>
      <c r="B20" s="614"/>
      <c r="C20" s="221" t="s">
        <v>2037</v>
      </c>
      <c r="D20" s="82" t="s">
        <v>1941</v>
      </c>
      <c r="E20" s="221" t="s">
        <v>67</v>
      </c>
      <c r="F20" s="221" t="s">
        <v>67</v>
      </c>
      <c r="G20" s="221">
        <v>33243</v>
      </c>
      <c r="H20" s="221" t="s">
        <v>41</v>
      </c>
      <c r="I20" s="264">
        <v>40576561520</v>
      </c>
      <c r="J20" s="275" t="s">
        <v>54</v>
      </c>
      <c r="K20" s="83" t="s">
        <v>202</v>
      </c>
      <c r="L20" s="403">
        <v>0.63</v>
      </c>
      <c r="M20" s="365" t="s">
        <v>204</v>
      </c>
      <c r="N20" s="439">
        <v>1</v>
      </c>
      <c r="O20" s="403">
        <v>0.63139999999999996</v>
      </c>
      <c r="P20" s="385">
        <v>0.63139999999999996</v>
      </c>
      <c r="Q20" s="385">
        <v>0.79800000000000004</v>
      </c>
      <c r="R20" s="385">
        <v>0.85</v>
      </c>
      <c r="S20" s="385">
        <v>0.89200000000000002</v>
      </c>
      <c r="T20" s="479">
        <v>0.94799999999999995</v>
      </c>
      <c r="U20" s="365" t="s">
        <v>66</v>
      </c>
      <c r="V20" s="439"/>
      <c r="W20" s="365" t="s">
        <v>66</v>
      </c>
      <c r="X20" s="403"/>
      <c r="Y20" s="39"/>
    </row>
    <row r="21" spans="1:25" ht="69" customHeight="1" x14ac:dyDescent="0.35">
      <c r="A21" s="43"/>
      <c r="B21" s="614"/>
      <c r="C21" s="221" t="s">
        <v>2038</v>
      </c>
      <c r="D21" s="82" t="s">
        <v>1942</v>
      </c>
      <c r="E21" s="221" t="s">
        <v>67</v>
      </c>
      <c r="F21" s="221" t="s">
        <v>67</v>
      </c>
      <c r="G21" s="221">
        <v>471</v>
      </c>
      <c r="H21" s="221" t="s">
        <v>73</v>
      </c>
      <c r="I21" s="264">
        <v>1438589730</v>
      </c>
      <c r="J21" s="275" t="s">
        <v>93</v>
      </c>
      <c r="K21" s="83" t="s">
        <v>202</v>
      </c>
      <c r="L21" s="403">
        <v>0.49</v>
      </c>
      <c r="M21" s="365" t="s">
        <v>204</v>
      </c>
      <c r="N21" s="439">
        <v>1</v>
      </c>
      <c r="O21" s="403">
        <v>0.89770000000000005</v>
      </c>
      <c r="P21" s="385">
        <v>0.93940000000000001</v>
      </c>
      <c r="Q21" s="385">
        <v>0.99</v>
      </c>
      <c r="R21" s="385">
        <v>0.99</v>
      </c>
      <c r="S21" s="385">
        <v>0.99</v>
      </c>
      <c r="T21" s="479">
        <v>0.99</v>
      </c>
      <c r="U21" s="365" t="s">
        <v>66</v>
      </c>
      <c r="V21" s="439"/>
      <c r="W21" s="365" t="s">
        <v>66</v>
      </c>
      <c r="X21" s="403"/>
      <c r="Y21" s="39"/>
    </row>
    <row r="22" spans="1:25" ht="47.25" customHeight="1" x14ac:dyDescent="0.35">
      <c r="A22" s="43"/>
      <c r="B22" s="614"/>
      <c r="C22" s="221" t="s">
        <v>2039</v>
      </c>
      <c r="D22" s="82" t="s">
        <v>1944</v>
      </c>
      <c r="E22" s="221" t="s">
        <v>67</v>
      </c>
      <c r="F22" s="221" t="s">
        <v>67</v>
      </c>
      <c r="G22" s="221">
        <v>4945</v>
      </c>
      <c r="H22" s="42" t="s">
        <v>73</v>
      </c>
      <c r="I22" s="72">
        <v>7726230231</v>
      </c>
      <c r="J22" s="275" t="s">
        <v>93</v>
      </c>
      <c r="K22" s="83" t="s">
        <v>202</v>
      </c>
      <c r="L22" s="403">
        <v>0.77</v>
      </c>
      <c r="M22" s="365" t="s">
        <v>204</v>
      </c>
      <c r="N22" s="439">
        <v>1</v>
      </c>
      <c r="O22" s="385">
        <v>0.81</v>
      </c>
      <c r="P22" s="385">
        <v>0.89400000000000002</v>
      </c>
      <c r="Q22" s="385">
        <v>0.93500000000000005</v>
      </c>
      <c r="R22" s="385">
        <v>0.96699999999999997</v>
      </c>
      <c r="S22" s="385">
        <v>0.98</v>
      </c>
      <c r="T22" s="479">
        <v>1</v>
      </c>
      <c r="U22" s="365" t="s">
        <v>66</v>
      </c>
      <c r="V22" s="439"/>
      <c r="W22" s="365" t="s">
        <v>66</v>
      </c>
      <c r="X22" s="403"/>
      <c r="Y22" s="39"/>
    </row>
    <row r="23" spans="1:25" ht="66.75" customHeight="1" x14ac:dyDescent="0.35">
      <c r="A23" s="43"/>
      <c r="B23" s="614"/>
      <c r="C23" s="221" t="s">
        <v>2040</v>
      </c>
      <c r="D23" s="82" t="s">
        <v>1945</v>
      </c>
      <c r="E23" s="221" t="s">
        <v>67</v>
      </c>
      <c r="F23" s="221" t="s">
        <v>67</v>
      </c>
      <c r="G23" s="221">
        <v>90159</v>
      </c>
      <c r="H23" s="42" t="s">
        <v>73</v>
      </c>
      <c r="I23" s="72">
        <v>33343727699</v>
      </c>
      <c r="J23" s="275" t="s">
        <v>93</v>
      </c>
      <c r="K23" s="83" t="s">
        <v>202</v>
      </c>
      <c r="L23" s="403">
        <v>0.66</v>
      </c>
      <c r="M23" s="83" t="s">
        <v>202</v>
      </c>
      <c r="N23" s="439">
        <v>0.8</v>
      </c>
      <c r="O23" s="385">
        <v>0.82399999999999995</v>
      </c>
      <c r="P23" s="385">
        <v>0.82899999999999996</v>
      </c>
      <c r="Q23" s="385">
        <v>0.83499999999999996</v>
      </c>
      <c r="R23" s="385">
        <v>0.71</v>
      </c>
      <c r="S23" s="385">
        <v>0.72099999999999997</v>
      </c>
      <c r="T23" s="479">
        <v>0.746</v>
      </c>
      <c r="U23" s="365" t="s">
        <v>204</v>
      </c>
      <c r="V23" s="439">
        <v>1</v>
      </c>
      <c r="W23" s="365" t="s">
        <v>66</v>
      </c>
      <c r="X23" s="403"/>
      <c r="Y23" s="39"/>
    </row>
    <row r="24" spans="1:25" ht="89.25" customHeight="1" x14ac:dyDescent="0.35">
      <c r="A24" s="43"/>
      <c r="B24" s="614"/>
      <c r="C24" s="102" t="s">
        <v>2041</v>
      </c>
      <c r="D24" s="82" t="s">
        <v>1922</v>
      </c>
      <c r="E24" s="221" t="s">
        <v>67</v>
      </c>
      <c r="F24" s="221" t="s">
        <v>67</v>
      </c>
      <c r="G24" s="221">
        <v>287</v>
      </c>
      <c r="H24" s="42" t="s">
        <v>73</v>
      </c>
      <c r="I24" s="72">
        <v>106202394</v>
      </c>
      <c r="J24" s="275" t="s">
        <v>93</v>
      </c>
      <c r="K24" s="83" t="s">
        <v>204</v>
      </c>
      <c r="L24" s="403">
        <v>1</v>
      </c>
      <c r="M24" s="79" t="s">
        <v>204</v>
      </c>
      <c r="N24" s="439"/>
      <c r="O24" s="479"/>
      <c r="P24" s="479"/>
      <c r="Q24" s="79"/>
      <c r="R24" s="88"/>
      <c r="S24" s="79"/>
      <c r="T24" s="403"/>
      <c r="U24" s="365" t="s">
        <v>66</v>
      </c>
      <c r="V24" s="439"/>
      <c r="W24" s="365" t="s">
        <v>66</v>
      </c>
      <c r="X24" s="403"/>
      <c r="Y24" s="39"/>
    </row>
    <row r="25" spans="1:25" ht="70.5" customHeight="1" x14ac:dyDescent="0.35">
      <c r="A25" s="43"/>
      <c r="B25" s="614"/>
      <c r="C25" s="221" t="s">
        <v>2043</v>
      </c>
      <c r="D25" s="82" t="s">
        <v>2053</v>
      </c>
      <c r="E25" s="221" t="s">
        <v>67</v>
      </c>
      <c r="F25" s="221" t="s">
        <v>67</v>
      </c>
      <c r="G25" s="221">
        <v>505</v>
      </c>
      <c r="H25" s="42" t="s">
        <v>73</v>
      </c>
      <c r="I25" s="72">
        <v>1472425092</v>
      </c>
      <c r="J25" s="275" t="s">
        <v>93</v>
      </c>
      <c r="K25" s="83" t="s">
        <v>202</v>
      </c>
      <c r="L25" s="403">
        <v>0.56999999999999995</v>
      </c>
      <c r="M25" s="365" t="s">
        <v>204</v>
      </c>
      <c r="N25" s="439">
        <v>1</v>
      </c>
      <c r="O25" s="385">
        <v>0.61029999999999995</v>
      </c>
      <c r="P25" s="385">
        <v>0.62949999999999995</v>
      </c>
      <c r="Q25" s="385">
        <v>0.64</v>
      </c>
      <c r="R25" s="385">
        <v>0.65339999999999998</v>
      </c>
      <c r="S25" s="385">
        <v>0.80200000000000005</v>
      </c>
      <c r="T25" s="479">
        <v>0.9</v>
      </c>
      <c r="U25" s="365" t="s">
        <v>66</v>
      </c>
      <c r="V25" s="439"/>
      <c r="W25" s="365" t="s">
        <v>66</v>
      </c>
      <c r="X25" s="403"/>
      <c r="Y25" s="39"/>
    </row>
    <row r="26" spans="1:25" ht="66" customHeight="1" x14ac:dyDescent="0.35">
      <c r="A26" s="43"/>
      <c r="B26" s="615"/>
      <c r="C26" s="221" t="s">
        <v>2044</v>
      </c>
      <c r="D26" s="82" t="s">
        <v>1946</v>
      </c>
      <c r="E26" s="440" t="s">
        <v>67</v>
      </c>
      <c r="F26" s="221" t="s">
        <v>67</v>
      </c>
      <c r="G26" s="221">
        <v>3659</v>
      </c>
      <c r="H26" s="42" t="s">
        <v>73</v>
      </c>
      <c r="I26" s="72">
        <v>6409577401</v>
      </c>
      <c r="J26" s="275" t="s">
        <v>93</v>
      </c>
      <c r="K26" s="83" t="s">
        <v>204</v>
      </c>
      <c r="L26" s="403">
        <v>1</v>
      </c>
      <c r="M26" s="83" t="s">
        <v>66</v>
      </c>
      <c r="N26" s="439"/>
      <c r="O26" s="479"/>
      <c r="P26" s="403"/>
      <c r="Q26" s="79"/>
      <c r="R26" s="88"/>
      <c r="S26" s="79"/>
      <c r="T26" s="403"/>
      <c r="U26" s="365" t="s">
        <v>66</v>
      </c>
      <c r="V26" s="439"/>
      <c r="W26" s="365" t="s">
        <v>66</v>
      </c>
      <c r="X26" s="403"/>
      <c r="Y26" s="39"/>
    </row>
    <row r="27" spans="1:25" ht="66" customHeight="1" x14ac:dyDescent="0.35">
      <c r="A27" s="43"/>
      <c r="B27" s="615"/>
      <c r="C27" s="221" t="s">
        <v>2044</v>
      </c>
      <c r="D27" s="82" t="s">
        <v>1947</v>
      </c>
      <c r="E27" s="440" t="s">
        <v>67</v>
      </c>
      <c r="F27" s="221" t="s">
        <v>67</v>
      </c>
      <c r="G27" s="221">
        <v>862</v>
      </c>
      <c r="H27" s="42" t="s">
        <v>73</v>
      </c>
      <c r="I27" s="72">
        <v>4036655465</v>
      </c>
      <c r="J27" s="275" t="s">
        <v>93</v>
      </c>
      <c r="K27" s="102" t="s">
        <v>202</v>
      </c>
      <c r="L27" s="403">
        <v>1</v>
      </c>
      <c r="M27" s="79" t="s">
        <v>203</v>
      </c>
      <c r="N27" s="439">
        <v>1</v>
      </c>
      <c r="O27" s="385">
        <v>0.52070000000000005</v>
      </c>
      <c r="P27" s="385">
        <v>0.52070000000000005</v>
      </c>
      <c r="Q27" s="385">
        <v>0.56999999999999995</v>
      </c>
      <c r="R27" s="385">
        <v>0.59</v>
      </c>
      <c r="S27" s="385">
        <v>0.59799999999999998</v>
      </c>
      <c r="T27" s="479">
        <v>0.59799999999999998</v>
      </c>
      <c r="U27" s="365" t="s">
        <v>66</v>
      </c>
      <c r="V27" s="439"/>
      <c r="W27" s="365" t="s">
        <v>66</v>
      </c>
      <c r="X27" s="403"/>
      <c r="Y27" s="39"/>
    </row>
    <row r="28" spans="1:25" ht="66" customHeight="1" x14ac:dyDescent="0.35">
      <c r="A28" s="43"/>
      <c r="B28" s="615"/>
      <c r="C28" s="221" t="s">
        <v>2044</v>
      </c>
      <c r="D28" s="82" t="s">
        <v>1948</v>
      </c>
      <c r="E28" s="440" t="s">
        <v>67</v>
      </c>
      <c r="F28" s="221" t="s">
        <v>67</v>
      </c>
      <c r="G28" s="221">
        <v>1888</v>
      </c>
      <c r="H28" s="42" t="s">
        <v>73</v>
      </c>
      <c r="I28" s="72">
        <v>3039670487</v>
      </c>
      <c r="J28" s="275" t="s">
        <v>93</v>
      </c>
      <c r="K28" s="102" t="s">
        <v>202</v>
      </c>
      <c r="L28" s="403">
        <v>0.5</v>
      </c>
      <c r="M28" s="79" t="s">
        <v>203</v>
      </c>
      <c r="N28" s="439">
        <v>1</v>
      </c>
      <c r="O28" s="385">
        <v>0.95</v>
      </c>
      <c r="P28" s="385">
        <v>0.95</v>
      </c>
      <c r="Q28" s="385">
        <v>0.95</v>
      </c>
      <c r="R28" s="385">
        <v>1</v>
      </c>
      <c r="S28" s="385">
        <v>1</v>
      </c>
      <c r="T28" s="479">
        <v>1</v>
      </c>
      <c r="U28" s="365" t="s">
        <v>66</v>
      </c>
      <c r="V28" s="439"/>
      <c r="W28" s="365" t="s">
        <v>66</v>
      </c>
      <c r="X28" s="403"/>
      <c r="Y28" s="39"/>
    </row>
    <row r="29" spans="1:25" ht="66" customHeight="1" x14ac:dyDescent="0.35">
      <c r="A29" s="43"/>
      <c r="B29" s="615"/>
      <c r="C29" s="221" t="s">
        <v>2044</v>
      </c>
      <c r="D29" s="101" t="s">
        <v>2103</v>
      </c>
      <c r="E29" s="440" t="s">
        <v>67</v>
      </c>
      <c r="F29" s="221" t="s">
        <v>67</v>
      </c>
      <c r="G29" s="221">
        <v>4520</v>
      </c>
      <c r="H29" s="42" t="s">
        <v>73</v>
      </c>
      <c r="I29" s="72">
        <f>1124434741+18000000000</f>
        <v>19124434741</v>
      </c>
      <c r="J29" s="275" t="s">
        <v>93</v>
      </c>
      <c r="K29" s="102" t="s">
        <v>120</v>
      </c>
      <c r="L29" s="403">
        <v>0.8</v>
      </c>
      <c r="M29" s="365" t="s">
        <v>204</v>
      </c>
      <c r="N29" s="439">
        <v>1</v>
      </c>
      <c r="O29" s="385">
        <v>0.8</v>
      </c>
      <c r="P29" s="385">
        <v>0.8</v>
      </c>
      <c r="Q29" s="385">
        <v>0.82</v>
      </c>
      <c r="R29" s="385">
        <v>0.83</v>
      </c>
      <c r="S29" s="385">
        <v>0.84</v>
      </c>
      <c r="T29" s="479">
        <v>0.84</v>
      </c>
      <c r="U29" s="365" t="s">
        <v>66</v>
      </c>
      <c r="V29" s="439"/>
      <c r="W29" s="365" t="s">
        <v>66</v>
      </c>
      <c r="X29" s="403"/>
      <c r="Y29" s="39"/>
    </row>
    <row r="30" spans="1:25" ht="66.75" customHeight="1" x14ac:dyDescent="0.35">
      <c r="A30" s="43"/>
      <c r="B30" s="615"/>
      <c r="C30" s="221" t="s">
        <v>2044</v>
      </c>
      <c r="D30" s="101" t="s">
        <v>2104</v>
      </c>
      <c r="E30" s="440" t="s">
        <v>67</v>
      </c>
      <c r="F30" s="221" t="s">
        <v>67</v>
      </c>
      <c r="G30" s="221">
        <v>3200</v>
      </c>
      <c r="H30" s="42" t="s">
        <v>73</v>
      </c>
      <c r="I30" s="72">
        <f>599811408+22000000000</f>
        <v>22599811408</v>
      </c>
      <c r="J30" s="275" t="s">
        <v>93</v>
      </c>
      <c r="K30" s="102" t="s">
        <v>120</v>
      </c>
      <c r="L30" s="403">
        <v>0.8</v>
      </c>
      <c r="M30" s="79" t="s">
        <v>172</v>
      </c>
      <c r="N30" s="439">
        <v>1</v>
      </c>
      <c r="O30" s="385">
        <v>0.7</v>
      </c>
      <c r="P30" s="385">
        <v>0.7</v>
      </c>
      <c r="Q30" s="385">
        <v>0.72</v>
      </c>
      <c r="R30" s="385">
        <v>0.75</v>
      </c>
      <c r="S30" s="385">
        <v>0.8</v>
      </c>
      <c r="T30" s="479">
        <v>0.6</v>
      </c>
      <c r="U30" s="365" t="s">
        <v>199</v>
      </c>
      <c r="V30" s="439">
        <v>1</v>
      </c>
      <c r="W30" s="365" t="s">
        <v>204</v>
      </c>
      <c r="X30" s="403">
        <v>1</v>
      </c>
      <c r="Y30" s="39"/>
    </row>
    <row r="31" spans="1:25" ht="57.75" customHeight="1" x14ac:dyDescent="0.35">
      <c r="A31" s="43"/>
      <c r="B31" s="615"/>
      <c r="C31" s="221" t="s">
        <v>2044</v>
      </c>
      <c r="D31" s="101" t="s">
        <v>1949</v>
      </c>
      <c r="E31" s="440" t="s">
        <v>67</v>
      </c>
      <c r="F31" s="221" t="s">
        <v>67</v>
      </c>
      <c r="G31" s="221">
        <v>1100</v>
      </c>
      <c r="H31" s="42" t="s">
        <v>73</v>
      </c>
      <c r="I31" s="72">
        <v>4690683324</v>
      </c>
      <c r="J31" s="275" t="s">
        <v>93</v>
      </c>
      <c r="K31" s="102" t="s">
        <v>202</v>
      </c>
      <c r="L31" s="403">
        <v>0.5</v>
      </c>
      <c r="M31" s="79" t="s">
        <v>203</v>
      </c>
      <c r="N31" s="439">
        <v>1</v>
      </c>
      <c r="O31" s="385">
        <v>0.92</v>
      </c>
      <c r="P31" s="385">
        <v>0.82</v>
      </c>
      <c r="Q31" s="385">
        <v>0.91</v>
      </c>
      <c r="R31" s="385">
        <v>0.96</v>
      </c>
      <c r="S31" s="385">
        <v>0.98</v>
      </c>
      <c r="T31" s="479">
        <v>0.99</v>
      </c>
      <c r="U31" s="365" t="s">
        <v>66</v>
      </c>
      <c r="V31" s="439"/>
      <c r="W31" s="365" t="s">
        <v>66</v>
      </c>
      <c r="X31" s="403"/>
      <c r="Y31" s="39"/>
    </row>
    <row r="32" spans="1:25" ht="66" customHeight="1" x14ac:dyDescent="0.35">
      <c r="A32" s="43"/>
      <c r="B32" s="615"/>
      <c r="C32" s="221" t="s">
        <v>2044</v>
      </c>
      <c r="D32" s="82" t="s">
        <v>2105</v>
      </c>
      <c r="E32" s="440" t="s">
        <v>67</v>
      </c>
      <c r="F32" s="221" t="s">
        <v>67</v>
      </c>
      <c r="G32" s="221">
        <v>16978</v>
      </c>
      <c r="H32" s="221" t="s">
        <v>73</v>
      </c>
      <c r="I32" s="264">
        <f>1662568872+21000000000</f>
        <v>22662568872</v>
      </c>
      <c r="J32" s="275" t="s">
        <v>93</v>
      </c>
      <c r="K32" s="102" t="s">
        <v>120</v>
      </c>
      <c r="L32" s="403">
        <v>0.4</v>
      </c>
      <c r="M32" s="365" t="s">
        <v>156</v>
      </c>
      <c r="N32" s="439">
        <v>1</v>
      </c>
      <c r="O32" s="385">
        <v>0.9</v>
      </c>
      <c r="P32" s="385">
        <v>0.91</v>
      </c>
      <c r="Q32" s="385">
        <v>0.94</v>
      </c>
      <c r="R32" s="385">
        <v>0.95</v>
      </c>
      <c r="S32" s="385">
        <v>0.95</v>
      </c>
      <c r="T32" s="479">
        <v>0.96</v>
      </c>
      <c r="U32" s="365" t="s">
        <v>193</v>
      </c>
      <c r="V32" s="439">
        <v>1</v>
      </c>
      <c r="W32" s="365" t="s">
        <v>199</v>
      </c>
      <c r="X32" s="403">
        <v>1</v>
      </c>
      <c r="Y32" s="39"/>
    </row>
    <row r="33" spans="1:25" ht="61.5" customHeight="1" x14ac:dyDescent="0.35">
      <c r="A33" s="43"/>
      <c r="B33" s="615"/>
      <c r="C33" s="221" t="s">
        <v>2045</v>
      </c>
      <c r="D33" s="82" t="s">
        <v>2106</v>
      </c>
      <c r="E33" s="440" t="s">
        <v>67</v>
      </c>
      <c r="F33" s="221" t="s">
        <v>67</v>
      </c>
      <c r="G33" s="221">
        <v>1300</v>
      </c>
      <c r="H33" s="221" t="s">
        <v>73</v>
      </c>
      <c r="I33" s="264">
        <f>350000000+6000000000</f>
        <v>6350000000</v>
      </c>
      <c r="J33" s="275" t="s">
        <v>93</v>
      </c>
      <c r="K33" s="102" t="s">
        <v>120</v>
      </c>
      <c r="L33" s="403">
        <v>0.8</v>
      </c>
      <c r="M33" s="365" t="s">
        <v>156</v>
      </c>
      <c r="N33" s="439">
        <v>1</v>
      </c>
      <c r="O33" s="385">
        <v>0.6</v>
      </c>
      <c r="P33" s="385">
        <v>0.7</v>
      </c>
      <c r="Q33" s="479">
        <v>0.7</v>
      </c>
      <c r="R33" s="479">
        <v>0.7</v>
      </c>
      <c r="S33" s="479">
        <v>0.7</v>
      </c>
      <c r="T33" s="479">
        <v>0.8</v>
      </c>
      <c r="U33" s="365" t="s">
        <v>185</v>
      </c>
      <c r="V33" s="439">
        <v>1</v>
      </c>
      <c r="W33" s="365" t="s">
        <v>199</v>
      </c>
      <c r="X33" s="403">
        <v>1</v>
      </c>
      <c r="Y33" s="39"/>
    </row>
    <row r="34" spans="1:25" ht="61.5" customHeight="1" x14ac:dyDescent="0.35">
      <c r="A34" s="343"/>
      <c r="B34" s="615"/>
      <c r="C34" s="221" t="s">
        <v>2046</v>
      </c>
      <c r="D34" s="82" t="s">
        <v>1950</v>
      </c>
      <c r="E34" s="440" t="s">
        <v>67</v>
      </c>
      <c r="F34" s="221" t="s">
        <v>67</v>
      </c>
      <c r="G34" s="221">
        <v>1169</v>
      </c>
      <c r="H34" s="221" t="s">
        <v>73</v>
      </c>
      <c r="I34" s="264">
        <v>1576262129</v>
      </c>
      <c r="J34" s="275" t="s">
        <v>93</v>
      </c>
      <c r="K34" s="102" t="s">
        <v>204</v>
      </c>
      <c r="L34" s="403">
        <v>1</v>
      </c>
      <c r="M34" s="365" t="s">
        <v>204</v>
      </c>
      <c r="N34" s="439">
        <v>1</v>
      </c>
      <c r="O34" s="479">
        <v>1</v>
      </c>
      <c r="P34" s="385">
        <v>1</v>
      </c>
      <c r="Q34" s="385">
        <v>1</v>
      </c>
      <c r="R34" s="385">
        <v>1</v>
      </c>
      <c r="S34" s="385">
        <v>1</v>
      </c>
      <c r="T34" s="479">
        <v>1</v>
      </c>
      <c r="U34" s="365" t="s">
        <v>66</v>
      </c>
      <c r="V34" s="439"/>
      <c r="W34" s="365" t="s">
        <v>66</v>
      </c>
      <c r="X34" s="403"/>
    </row>
    <row r="35" spans="1:25" ht="61.5" customHeight="1" x14ac:dyDescent="0.35">
      <c r="A35" s="43"/>
      <c r="B35" s="615"/>
      <c r="C35" s="221" t="s">
        <v>2047</v>
      </c>
      <c r="D35" s="101" t="s">
        <v>2107</v>
      </c>
      <c r="E35" s="440" t="s">
        <v>67</v>
      </c>
      <c r="F35" s="221" t="s">
        <v>67</v>
      </c>
      <c r="G35" s="221">
        <v>1959</v>
      </c>
      <c r="H35" s="221" t="s">
        <v>73</v>
      </c>
      <c r="I35" s="264">
        <v>4703202941</v>
      </c>
      <c r="J35" s="275" t="s">
        <v>93</v>
      </c>
      <c r="K35" s="83" t="s">
        <v>202</v>
      </c>
      <c r="L35" s="403">
        <v>0.49</v>
      </c>
      <c r="M35" s="365" t="s">
        <v>204</v>
      </c>
      <c r="N35" s="439">
        <v>1</v>
      </c>
      <c r="O35" s="385">
        <v>0.91</v>
      </c>
      <c r="P35" s="385">
        <v>0.93</v>
      </c>
      <c r="Q35" s="385">
        <v>0.94</v>
      </c>
      <c r="R35" s="385">
        <v>0.94</v>
      </c>
      <c r="S35" s="385">
        <v>0.95</v>
      </c>
      <c r="T35" s="479">
        <v>0.9</v>
      </c>
      <c r="U35" s="365" t="s">
        <v>66</v>
      </c>
      <c r="V35" s="439"/>
      <c r="W35" s="365" t="s">
        <v>66</v>
      </c>
      <c r="X35" s="403"/>
      <c r="Y35" s="39"/>
    </row>
    <row r="36" spans="1:25" ht="61.5" customHeight="1" x14ac:dyDescent="0.35">
      <c r="A36" s="43"/>
      <c r="B36" s="615"/>
      <c r="C36" s="221" t="s">
        <v>2048</v>
      </c>
      <c r="D36" s="98" t="s">
        <v>1943</v>
      </c>
      <c r="E36" s="440" t="s">
        <v>67</v>
      </c>
      <c r="F36" s="221" t="s">
        <v>67</v>
      </c>
      <c r="G36" s="221">
        <v>3144</v>
      </c>
      <c r="H36" s="221" t="s">
        <v>73</v>
      </c>
      <c r="I36" s="264">
        <v>19896945530</v>
      </c>
      <c r="J36" s="275" t="s">
        <v>93</v>
      </c>
      <c r="K36" s="83" t="s">
        <v>202</v>
      </c>
      <c r="L36" s="403">
        <v>0.99</v>
      </c>
      <c r="M36" s="365" t="s">
        <v>204</v>
      </c>
      <c r="N36" s="439">
        <v>1</v>
      </c>
      <c r="O36" s="385">
        <v>0.99</v>
      </c>
      <c r="P36" s="385">
        <v>0.99</v>
      </c>
      <c r="Q36" s="385">
        <v>0.99</v>
      </c>
      <c r="R36" s="385">
        <v>0.99</v>
      </c>
      <c r="S36" s="385">
        <v>0.99</v>
      </c>
      <c r="T36" s="479">
        <v>0.99</v>
      </c>
      <c r="U36" s="365" t="s">
        <v>66</v>
      </c>
      <c r="V36" s="439"/>
      <c r="W36" s="365" t="s">
        <v>66</v>
      </c>
      <c r="X36" s="80"/>
      <c r="Y36" s="39"/>
    </row>
    <row r="37" spans="1:25" ht="61.5" customHeight="1" x14ac:dyDescent="0.35">
      <c r="A37" s="43"/>
      <c r="B37" s="615"/>
      <c r="C37" s="221" t="s">
        <v>2049</v>
      </c>
      <c r="D37" s="405" t="s">
        <v>1951</v>
      </c>
      <c r="E37" s="440" t="s">
        <v>67</v>
      </c>
      <c r="F37" s="221" t="s">
        <v>67</v>
      </c>
      <c r="G37" s="221">
        <v>577</v>
      </c>
      <c r="H37" s="221" t="s">
        <v>73</v>
      </c>
      <c r="I37" s="264">
        <v>644868125</v>
      </c>
      <c r="J37" s="275" t="s">
        <v>93</v>
      </c>
      <c r="K37" s="83" t="s">
        <v>202</v>
      </c>
      <c r="L37" s="403">
        <v>0.7</v>
      </c>
      <c r="M37" s="365" t="s">
        <v>204</v>
      </c>
      <c r="N37" s="439">
        <v>1</v>
      </c>
      <c r="O37" s="385">
        <v>0.8</v>
      </c>
      <c r="P37" s="385">
        <v>0.8</v>
      </c>
      <c r="Q37" s="385">
        <v>0.81</v>
      </c>
      <c r="R37" s="385">
        <v>0.81</v>
      </c>
      <c r="S37" s="385">
        <v>0.83</v>
      </c>
      <c r="T37" s="479">
        <v>0.83</v>
      </c>
      <c r="U37" s="365" t="s">
        <v>66</v>
      </c>
      <c r="V37" s="439"/>
      <c r="W37" s="365" t="s">
        <v>66</v>
      </c>
      <c r="X37" s="80"/>
      <c r="Y37" s="39"/>
    </row>
    <row r="38" spans="1:25" ht="53.25" customHeight="1" x14ac:dyDescent="0.35">
      <c r="A38" s="43"/>
      <c r="B38" s="615"/>
      <c r="C38" s="221" t="s">
        <v>2049</v>
      </c>
      <c r="D38" s="405" t="s">
        <v>1952</v>
      </c>
      <c r="E38" s="440" t="s">
        <v>67</v>
      </c>
      <c r="F38" s="221" t="s">
        <v>67</v>
      </c>
      <c r="G38" s="221">
        <v>13325</v>
      </c>
      <c r="H38" s="221" t="s">
        <v>41</v>
      </c>
      <c r="I38" s="264">
        <v>4258362849</v>
      </c>
      <c r="J38" s="275" t="s">
        <v>93</v>
      </c>
      <c r="K38" s="83" t="s">
        <v>202</v>
      </c>
      <c r="L38" s="403">
        <v>0.97</v>
      </c>
      <c r="M38" s="365" t="s">
        <v>204</v>
      </c>
      <c r="N38" s="439">
        <v>1</v>
      </c>
      <c r="O38" s="385">
        <v>0.95</v>
      </c>
      <c r="P38" s="385">
        <v>0.95</v>
      </c>
      <c r="Q38" s="385">
        <v>0.95</v>
      </c>
      <c r="R38" s="385">
        <v>0.97499999999999998</v>
      </c>
      <c r="S38" s="385">
        <v>0.98</v>
      </c>
      <c r="T38" s="479">
        <v>0.95</v>
      </c>
      <c r="U38" s="365" t="s">
        <v>66</v>
      </c>
      <c r="V38" s="439"/>
      <c r="W38" s="365" t="s">
        <v>66</v>
      </c>
      <c r="X38" s="80"/>
      <c r="Y38" s="39"/>
    </row>
    <row r="39" spans="1:25" ht="61.5" customHeight="1" x14ac:dyDescent="0.35">
      <c r="A39" s="43"/>
      <c r="B39" s="615"/>
      <c r="C39" s="221" t="s">
        <v>2050</v>
      </c>
      <c r="D39" s="405" t="s">
        <v>1953</v>
      </c>
      <c r="E39" s="440" t="s">
        <v>67</v>
      </c>
      <c r="F39" s="221" t="s">
        <v>67</v>
      </c>
      <c r="G39" s="221">
        <v>6796</v>
      </c>
      <c r="H39" s="221" t="s">
        <v>73</v>
      </c>
      <c r="I39" s="264">
        <v>3843634757</v>
      </c>
      <c r="J39" s="275" t="s">
        <v>93</v>
      </c>
      <c r="K39" s="83" t="s">
        <v>202</v>
      </c>
      <c r="L39" s="403">
        <v>0.4</v>
      </c>
      <c r="M39" s="365" t="s">
        <v>203</v>
      </c>
      <c r="N39" s="439">
        <v>1</v>
      </c>
      <c r="O39" s="385">
        <v>0.23</v>
      </c>
      <c r="P39" s="385">
        <v>0.29499999999999998</v>
      </c>
      <c r="Q39" s="385">
        <v>0.36</v>
      </c>
      <c r="R39" s="385">
        <v>0.5</v>
      </c>
      <c r="S39" s="385">
        <v>0.65</v>
      </c>
      <c r="T39" s="479">
        <v>0.66800000000000004</v>
      </c>
      <c r="U39" s="365" t="s">
        <v>66</v>
      </c>
      <c r="V39" s="439"/>
      <c r="W39" s="365" t="s">
        <v>66</v>
      </c>
      <c r="X39" s="80"/>
      <c r="Y39" s="39"/>
    </row>
    <row r="40" spans="1:25" ht="61.5" customHeight="1" x14ac:dyDescent="0.35">
      <c r="A40" s="43"/>
      <c r="B40" s="615"/>
      <c r="C40" s="221" t="s">
        <v>2035</v>
      </c>
      <c r="D40" s="82" t="s">
        <v>1915</v>
      </c>
      <c r="E40" s="440" t="s">
        <v>67</v>
      </c>
      <c r="F40" s="221" t="s">
        <v>67</v>
      </c>
      <c r="G40" s="221">
        <v>287</v>
      </c>
      <c r="H40" s="221" t="s">
        <v>73</v>
      </c>
      <c r="I40" s="264">
        <v>8629391072</v>
      </c>
      <c r="J40" s="275" t="s">
        <v>93</v>
      </c>
      <c r="K40" s="83" t="s">
        <v>185</v>
      </c>
      <c r="L40" s="403">
        <v>1</v>
      </c>
      <c r="M40" s="365" t="s">
        <v>202</v>
      </c>
      <c r="N40" s="439">
        <v>0.5</v>
      </c>
      <c r="O40" s="385">
        <v>0</v>
      </c>
      <c r="P40" s="403">
        <v>0</v>
      </c>
      <c r="Q40" s="385">
        <v>0</v>
      </c>
      <c r="R40" s="385">
        <v>0</v>
      </c>
      <c r="S40" s="385">
        <v>4.0000000000000001E-3</v>
      </c>
      <c r="T40" s="479">
        <v>4.1999999999999997E-3</v>
      </c>
      <c r="U40" s="365" t="s">
        <v>203</v>
      </c>
      <c r="V40" s="439">
        <v>1</v>
      </c>
      <c r="W40" s="365" t="s">
        <v>66</v>
      </c>
      <c r="X40" s="80"/>
      <c r="Y40" s="39"/>
    </row>
    <row r="41" spans="1:25" ht="34.5" x14ac:dyDescent="0.35">
      <c r="A41" s="43"/>
      <c r="B41" s="615"/>
      <c r="C41" s="221" t="s">
        <v>2033</v>
      </c>
      <c r="D41" s="82" t="s">
        <v>1916</v>
      </c>
      <c r="E41" s="440" t="s">
        <v>67</v>
      </c>
      <c r="F41" s="221" t="s">
        <v>67</v>
      </c>
      <c r="G41" s="221">
        <v>2212</v>
      </c>
      <c r="H41" s="221" t="s">
        <v>73</v>
      </c>
      <c r="I41" s="264">
        <v>3856320705</v>
      </c>
      <c r="J41" s="275" t="s">
        <v>93</v>
      </c>
      <c r="K41" s="83" t="s">
        <v>185</v>
      </c>
      <c r="L41" s="403">
        <v>1</v>
      </c>
      <c r="M41" s="365" t="s">
        <v>202</v>
      </c>
      <c r="N41" s="439">
        <v>0.5</v>
      </c>
      <c r="O41" s="385">
        <v>0</v>
      </c>
      <c r="P41" s="403">
        <v>0</v>
      </c>
      <c r="Q41" s="385">
        <v>0</v>
      </c>
      <c r="R41" s="385">
        <v>0</v>
      </c>
      <c r="S41" s="385">
        <v>0</v>
      </c>
      <c r="T41" s="479">
        <v>0.1593</v>
      </c>
      <c r="U41" s="365" t="s">
        <v>203</v>
      </c>
      <c r="V41" s="439">
        <v>1</v>
      </c>
      <c r="W41" s="365" t="s">
        <v>66</v>
      </c>
      <c r="X41" s="80"/>
      <c r="Y41" s="39"/>
    </row>
    <row r="42" spans="1:25" ht="55.15" customHeight="1" x14ac:dyDescent="0.35">
      <c r="A42" s="343"/>
      <c r="B42" s="441"/>
      <c r="C42" s="221" t="s">
        <v>2267</v>
      </c>
      <c r="D42" s="82" t="str">
        <f>+'Cierre Financiero 2025'!C16</f>
        <v xml:space="preserve">OPTIMIZACIÒN Y AMPLIACIÒN DEL ACUEEDUCTO DEL ALTO Y BAJO ZARAGOZA - MUNICIPIO DE BUENAVENTURA - VALLLE DEL CAUCA </v>
      </c>
      <c r="E42" s="440" t="s">
        <v>67</v>
      </c>
      <c r="F42" s="221" t="s">
        <v>67</v>
      </c>
      <c r="G42" s="221">
        <v>1950</v>
      </c>
      <c r="H42" s="221" t="s">
        <v>73</v>
      </c>
      <c r="I42" s="264">
        <f>+'Cierre Financiero 2025'!E16</f>
        <v>10364544455</v>
      </c>
      <c r="J42" s="275" t="s">
        <v>93</v>
      </c>
      <c r="K42" s="365" t="s">
        <v>66</v>
      </c>
      <c r="L42" s="365"/>
      <c r="M42" s="365" t="s">
        <v>202</v>
      </c>
      <c r="N42" s="439">
        <v>0.1</v>
      </c>
      <c r="O42" s="385">
        <v>0</v>
      </c>
      <c r="P42" s="403">
        <v>0</v>
      </c>
      <c r="Q42" s="385">
        <v>0</v>
      </c>
      <c r="R42" s="439">
        <v>0</v>
      </c>
      <c r="S42" s="439">
        <v>0</v>
      </c>
      <c r="T42" s="479">
        <v>0</v>
      </c>
      <c r="U42" s="365" t="s">
        <v>202</v>
      </c>
      <c r="V42" s="439">
        <v>0.9</v>
      </c>
      <c r="W42" s="365" t="s">
        <v>203</v>
      </c>
      <c r="X42" s="403">
        <v>1</v>
      </c>
    </row>
    <row r="43" spans="1:25" ht="48.65" customHeight="1" x14ac:dyDescent="0.35">
      <c r="A43" s="343"/>
      <c r="B43" s="441"/>
      <c r="C43" s="221" t="s">
        <v>2278</v>
      </c>
      <c r="D43" s="456" t="s">
        <v>2277</v>
      </c>
      <c r="E43" s="440" t="s">
        <v>67</v>
      </c>
      <c r="F43" s="221" t="s">
        <v>67</v>
      </c>
      <c r="G43" s="221">
        <v>450</v>
      </c>
      <c r="H43" s="221" t="s">
        <v>73</v>
      </c>
      <c r="I43" s="264">
        <v>2195000000</v>
      </c>
      <c r="J43" s="275" t="s">
        <v>93</v>
      </c>
      <c r="K43" s="365" t="s">
        <v>66</v>
      </c>
      <c r="L43" s="365"/>
      <c r="M43" s="365" t="s">
        <v>185</v>
      </c>
      <c r="N43" s="439">
        <v>1</v>
      </c>
      <c r="O43" s="479">
        <v>0</v>
      </c>
      <c r="P43" s="403">
        <v>0</v>
      </c>
      <c r="Q43" s="385">
        <v>0</v>
      </c>
      <c r="R43" s="439">
        <v>0</v>
      </c>
      <c r="S43" s="439">
        <v>0</v>
      </c>
      <c r="T43" s="479">
        <v>0</v>
      </c>
      <c r="U43" s="365" t="s">
        <v>202</v>
      </c>
      <c r="V43" s="439">
        <v>0.5</v>
      </c>
      <c r="W43" s="365" t="s">
        <v>203</v>
      </c>
      <c r="X43" s="403">
        <v>1</v>
      </c>
    </row>
    <row r="44" spans="1:25" ht="61.5" customHeight="1" x14ac:dyDescent="0.35">
      <c r="A44" s="43"/>
      <c r="B44" s="441"/>
      <c r="C44" s="221" t="s">
        <v>2035</v>
      </c>
      <c r="D44" s="82" t="str">
        <f>+'Cierre Financiero 2025'!C35</f>
        <v>FORMULACION Y ESTRUCTURACION PARA LA OPTIMIZACION DEL SISTEMA DE ACUEDUCTO Y SISTEMA DE ALCANTARILLADO DEL CORREGIMIENTO DE GALICIA MUNICIPIO DE BUGALAGRANDE - DEPARTAMENTO DEL VALLE DEL CAUCA</v>
      </c>
      <c r="E44" s="440" t="s">
        <v>67</v>
      </c>
      <c r="F44" s="221" t="s">
        <v>67</v>
      </c>
      <c r="G44" s="442">
        <v>1700</v>
      </c>
      <c r="H44" s="221" t="s">
        <v>73</v>
      </c>
      <c r="I44" s="264">
        <f>+'Cierre Financiero 2025'!E35</f>
        <v>850330165</v>
      </c>
      <c r="J44" s="275" t="s">
        <v>93</v>
      </c>
      <c r="K44" s="83" t="s">
        <v>66</v>
      </c>
      <c r="L44" s="403"/>
      <c r="M44" s="79" t="s">
        <v>185</v>
      </c>
      <c r="N44" s="439">
        <v>1</v>
      </c>
      <c r="O44" s="403">
        <v>0</v>
      </c>
      <c r="P44" s="403">
        <v>0</v>
      </c>
      <c r="Q44" s="385">
        <v>0</v>
      </c>
      <c r="R44" s="88">
        <v>0</v>
      </c>
      <c r="S44" s="88">
        <v>0</v>
      </c>
      <c r="T44" s="479">
        <v>0</v>
      </c>
      <c r="U44" s="365" t="s">
        <v>202</v>
      </c>
      <c r="V44" s="439">
        <v>0.5</v>
      </c>
      <c r="W44" s="79" t="s">
        <v>203</v>
      </c>
      <c r="X44" s="80">
        <v>1</v>
      </c>
      <c r="Y44" s="39"/>
    </row>
    <row r="45" spans="1:25" ht="91.5" customHeight="1" x14ac:dyDescent="0.35">
      <c r="A45" s="43"/>
      <c r="B45" s="441"/>
      <c r="C45" s="221" t="s">
        <v>2049</v>
      </c>
      <c r="D45" s="82" t="str">
        <f>+'Cierre Financiero 2025'!C36</f>
        <v xml:space="preserve">FORMULACIÓN Y ESTRUCTURACIÓN DE LOS  ESTUDIOS Y DISEÑOS DEL PROYECTO PARA LA OPTIMIZACIÓN DEL ACUEDUCTOO DE LA VEREDA SONSITO INCLUYENDO LAS VEREDAS DEL MANANTIAL, LA UNIDAD E INCIVA DEL CORREGIMIENTO ZANJÓN HONDO, MUNICIPIO DE GUADALAJARA DE BUGA, DEPARTAMENTO DEL VALLE DEL CAUCA </v>
      </c>
      <c r="E45" s="440" t="s">
        <v>67</v>
      </c>
      <c r="F45" s="221" t="s">
        <v>67</v>
      </c>
      <c r="G45" s="443">
        <v>2208</v>
      </c>
      <c r="H45" s="221" t="s">
        <v>73</v>
      </c>
      <c r="I45" s="264">
        <f>+'Cierre Financiero 2025'!E36</f>
        <v>819950382</v>
      </c>
      <c r="J45" s="275" t="s">
        <v>93</v>
      </c>
      <c r="K45" s="83" t="s">
        <v>66</v>
      </c>
      <c r="L45" s="403"/>
      <c r="M45" s="79" t="s">
        <v>185</v>
      </c>
      <c r="N45" s="439">
        <v>1</v>
      </c>
      <c r="O45" s="403">
        <v>0</v>
      </c>
      <c r="P45" s="403">
        <v>0</v>
      </c>
      <c r="Q45" s="385">
        <v>0</v>
      </c>
      <c r="R45" s="88">
        <v>0</v>
      </c>
      <c r="S45" s="88">
        <v>0</v>
      </c>
      <c r="T45" s="479">
        <v>0</v>
      </c>
      <c r="U45" s="365" t="s">
        <v>202</v>
      </c>
      <c r="V45" s="439">
        <v>0.5</v>
      </c>
      <c r="W45" s="79" t="s">
        <v>202</v>
      </c>
      <c r="X45" s="80">
        <v>1</v>
      </c>
      <c r="Y45" s="39"/>
    </row>
    <row r="46" spans="1:25" ht="91.5" customHeight="1" x14ac:dyDescent="0.35">
      <c r="A46" s="43"/>
      <c r="B46" s="441"/>
      <c r="C46" s="42" t="s">
        <v>2458</v>
      </c>
      <c r="D46" s="82" t="s">
        <v>2257</v>
      </c>
      <c r="E46" s="42" t="s">
        <v>67</v>
      </c>
      <c r="F46" s="42" t="s">
        <v>67</v>
      </c>
      <c r="G46" s="42">
        <v>12871</v>
      </c>
      <c r="H46" s="42" t="s">
        <v>73</v>
      </c>
      <c r="I46" s="81">
        <v>360592145</v>
      </c>
      <c r="J46" s="275" t="s">
        <v>93</v>
      </c>
      <c r="K46" s="83" t="s">
        <v>66</v>
      </c>
      <c r="L46" s="80"/>
      <c r="M46" s="79" t="s">
        <v>185</v>
      </c>
      <c r="N46" s="439">
        <v>1</v>
      </c>
      <c r="O46" s="80">
        <v>0</v>
      </c>
      <c r="P46" s="80">
        <v>0</v>
      </c>
      <c r="Q46" s="385">
        <v>0</v>
      </c>
      <c r="R46" s="385">
        <v>0</v>
      </c>
      <c r="S46" s="385">
        <v>0</v>
      </c>
      <c r="T46" s="479">
        <v>0</v>
      </c>
      <c r="U46" s="365" t="s">
        <v>203</v>
      </c>
      <c r="V46" s="439">
        <v>1</v>
      </c>
      <c r="W46" s="45" t="s">
        <v>66</v>
      </c>
      <c r="X46" s="80"/>
      <c r="Y46" s="39"/>
    </row>
    <row r="47" spans="1:25" ht="57.5" x14ac:dyDescent="0.35">
      <c r="A47" s="43"/>
      <c r="B47" s="441"/>
      <c r="C47" s="221" t="s">
        <v>2044</v>
      </c>
      <c r="D47" s="82" t="str">
        <f>+'Cierre Financiero 2025'!C38</f>
        <v>FORMULACIÓN Y ESTRUCTURACIÓN DE LOS  ESTUDIOS Y DISEÑOS DEL PROYECTO PARA LA OPTIMIZACIÓN DEL SISTEMA DE ACUEDUCTO DEL CORREGIMIENTO BOLO BARRIO NUEVO, MUNICIPIO DE PALMIRA DEPARTAMENTO DEL VALLE DEL CAUCA,</v>
      </c>
      <c r="E47" s="440" t="s">
        <v>67</v>
      </c>
      <c r="F47" s="221" t="s">
        <v>67</v>
      </c>
      <c r="G47" s="442">
        <v>800</v>
      </c>
      <c r="H47" s="221" t="s">
        <v>73</v>
      </c>
      <c r="I47" s="264">
        <f>+'Cierre Financiero 2025'!E38</f>
        <v>292824646</v>
      </c>
      <c r="J47" s="275" t="s">
        <v>93</v>
      </c>
      <c r="K47" s="83" t="s">
        <v>66</v>
      </c>
      <c r="L47" s="403"/>
      <c r="M47" s="79" t="s">
        <v>185</v>
      </c>
      <c r="N47" s="439">
        <v>1</v>
      </c>
      <c r="O47" s="403">
        <v>0</v>
      </c>
      <c r="P47" s="403">
        <v>0</v>
      </c>
      <c r="Q47" s="385">
        <v>0</v>
      </c>
      <c r="R47" s="385">
        <v>0</v>
      </c>
      <c r="S47" s="385">
        <v>0</v>
      </c>
      <c r="T47" s="479">
        <v>0</v>
      </c>
      <c r="U47" s="365" t="s">
        <v>203</v>
      </c>
      <c r="V47" s="439">
        <v>1</v>
      </c>
      <c r="W47" s="79" t="s">
        <v>66</v>
      </c>
      <c r="X47" s="80"/>
      <c r="Y47" s="39"/>
    </row>
    <row r="48" spans="1:25" ht="57.5" x14ac:dyDescent="0.35">
      <c r="A48" s="43"/>
      <c r="B48" s="441"/>
      <c r="C48" s="221" t="s">
        <v>2044</v>
      </c>
      <c r="D48" s="82" t="str">
        <f>+'Cierre Financiero 2025'!C39</f>
        <v>FORMULACIÓN Y ESTRUCTURACIÓN DE LOS  ESTUDIOS Y DISEÑOS DEL PROYECTO PARA LA OPTIMIZACIÓN DEL SISTEMA DE ACUEDUCTO DEL CORREGIMIENTO BOLO ALIZAL, MUNICIPIO DE PALMIRA DEPARTAMENTO DEL VALLE DEL CAUCA</v>
      </c>
      <c r="E48" s="440" t="s">
        <v>67</v>
      </c>
      <c r="F48" s="221" t="s">
        <v>67</v>
      </c>
      <c r="G48" s="442">
        <v>700</v>
      </c>
      <c r="H48" s="221" t="s">
        <v>73</v>
      </c>
      <c r="I48" s="264">
        <f>+'Cierre Financiero 2025'!E39</f>
        <v>290444900</v>
      </c>
      <c r="J48" s="275" t="s">
        <v>93</v>
      </c>
      <c r="K48" s="83" t="s">
        <v>66</v>
      </c>
      <c r="L48" s="403"/>
      <c r="M48" s="79" t="s">
        <v>185</v>
      </c>
      <c r="N48" s="439">
        <v>1</v>
      </c>
      <c r="O48" s="403">
        <v>0</v>
      </c>
      <c r="P48" s="403">
        <v>0</v>
      </c>
      <c r="Q48" s="385">
        <v>0</v>
      </c>
      <c r="R48" s="385">
        <v>0</v>
      </c>
      <c r="S48" s="385">
        <v>0</v>
      </c>
      <c r="T48" s="479">
        <v>0</v>
      </c>
      <c r="U48" s="365" t="s">
        <v>203</v>
      </c>
      <c r="V48" s="439">
        <v>1</v>
      </c>
      <c r="W48" s="79" t="s">
        <v>66</v>
      </c>
      <c r="X48" s="80"/>
      <c r="Y48" s="39"/>
    </row>
    <row r="49" spans="1:25" ht="46" x14ac:dyDescent="0.35">
      <c r="A49" s="43"/>
      <c r="B49" s="441"/>
      <c r="C49" s="221" t="s">
        <v>2124</v>
      </c>
      <c r="D49" s="82" t="str">
        <f>+'Cierre Financiero 2025'!C40</f>
        <v>FORMULACIÓN Y ESTRUCTURACIÓN PARA LA OPTIMIZACIÓN DEL SISTEMA DE ACUEDUCTO DEL CORREGIMIENTO EL PEDREGAL, MUNICIPIO DE FLORIDA, DEPARTAMENTO DEL VALLE DEL CAUCA.</v>
      </c>
      <c r="E49" s="440" t="s">
        <v>67</v>
      </c>
      <c r="F49" s="221" t="s">
        <v>67</v>
      </c>
      <c r="G49" s="442">
        <v>1012</v>
      </c>
      <c r="H49" s="221" t="s">
        <v>73</v>
      </c>
      <c r="I49" s="264">
        <f>+'Cierre Financiero 2025'!E40</f>
        <v>582384806</v>
      </c>
      <c r="J49" s="275" t="s">
        <v>93</v>
      </c>
      <c r="K49" s="83" t="s">
        <v>66</v>
      </c>
      <c r="L49" s="403"/>
      <c r="M49" s="79" t="s">
        <v>185</v>
      </c>
      <c r="N49" s="439">
        <v>1</v>
      </c>
      <c r="O49" s="403">
        <v>0</v>
      </c>
      <c r="P49" s="403">
        <v>0</v>
      </c>
      <c r="Q49" s="385">
        <v>0</v>
      </c>
      <c r="R49" s="385">
        <v>0</v>
      </c>
      <c r="S49" s="385">
        <v>0</v>
      </c>
      <c r="T49" s="479">
        <v>0</v>
      </c>
      <c r="U49" s="365" t="s">
        <v>202</v>
      </c>
      <c r="V49" s="439">
        <v>0.5</v>
      </c>
      <c r="W49" s="365" t="s">
        <v>202</v>
      </c>
      <c r="X49" s="80">
        <v>1</v>
      </c>
      <c r="Y49" s="39"/>
    </row>
    <row r="50" spans="1:25" ht="34.5" x14ac:dyDescent="0.35">
      <c r="A50" s="43"/>
      <c r="B50" s="441"/>
      <c r="C50" s="221" t="s">
        <v>2032</v>
      </c>
      <c r="D50" s="82" t="str">
        <f>+'Cierre Financiero 2025'!C41</f>
        <v>FORMULACION Y ESTRUCTURACION DEL PROYECTO  DEL SISTEMA DE ALCANTARILLADO DEL CORREGIMIENTO LA TUPIA, MUNICIPIO DE PRADERA, VALLE DEL CAUCA.</v>
      </c>
      <c r="E50" s="440" t="s">
        <v>67</v>
      </c>
      <c r="F50" s="221" t="s">
        <v>67</v>
      </c>
      <c r="G50" s="442">
        <v>1204</v>
      </c>
      <c r="H50" s="221" t="s">
        <v>73</v>
      </c>
      <c r="I50" s="264">
        <f>+'Cierre Financiero 2025'!E41</f>
        <v>538632114</v>
      </c>
      <c r="J50" s="275" t="s">
        <v>93</v>
      </c>
      <c r="K50" s="83" t="s">
        <v>66</v>
      </c>
      <c r="L50" s="403"/>
      <c r="M50" s="79" t="s">
        <v>185</v>
      </c>
      <c r="N50" s="439">
        <v>1</v>
      </c>
      <c r="O50" s="403">
        <v>0</v>
      </c>
      <c r="P50" s="403">
        <v>0</v>
      </c>
      <c r="Q50" s="385">
        <v>0</v>
      </c>
      <c r="R50" s="385">
        <v>0</v>
      </c>
      <c r="S50" s="385">
        <v>0</v>
      </c>
      <c r="T50" s="479">
        <v>0</v>
      </c>
      <c r="U50" s="365" t="s">
        <v>202</v>
      </c>
      <c r="V50" s="88">
        <v>0.5</v>
      </c>
      <c r="W50" s="365" t="s">
        <v>202</v>
      </c>
      <c r="X50" s="80">
        <v>1</v>
      </c>
      <c r="Y50" s="39"/>
    </row>
    <row r="51" spans="1:25" ht="46" x14ac:dyDescent="0.35">
      <c r="A51" s="43"/>
      <c r="B51" s="441"/>
      <c r="C51" s="221" t="s">
        <v>2044</v>
      </c>
      <c r="D51" s="82" t="str">
        <f>+'Cierre Financiero 2025'!C42</f>
        <v>FORMULACION Y ESTRUCTURACION DEL PROYECTO DEL SISTEMA DE ACUEDUCTO DE LA VEREDA LA MARÍA EN EL CORREGIMIENTO DE TENJO, MUNICIPIO DE PALMIRA, VALLE DEL CAUCA.</v>
      </c>
      <c r="E51" s="440" t="s">
        <v>67</v>
      </c>
      <c r="F51" s="221" t="s">
        <v>67</v>
      </c>
      <c r="G51" s="442">
        <v>416</v>
      </c>
      <c r="H51" s="221" t="s">
        <v>73</v>
      </c>
      <c r="I51" s="264">
        <f>+'Cierre Financiero 2025'!E42</f>
        <v>472785228</v>
      </c>
      <c r="J51" s="275" t="s">
        <v>93</v>
      </c>
      <c r="K51" s="83" t="s">
        <v>66</v>
      </c>
      <c r="L51" s="403"/>
      <c r="M51" s="79" t="s">
        <v>185</v>
      </c>
      <c r="N51" s="439">
        <v>1</v>
      </c>
      <c r="O51" s="403">
        <v>0</v>
      </c>
      <c r="P51" s="403">
        <v>0</v>
      </c>
      <c r="Q51" s="385">
        <v>0</v>
      </c>
      <c r="R51" s="88">
        <v>0</v>
      </c>
      <c r="S51" s="385">
        <v>0</v>
      </c>
      <c r="T51" s="479">
        <v>0</v>
      </c>
      <c r="U51" s="365" t="s">
        <v>203</v>
      </c>
      <c r="V51" s="439">
        <v>1</v>
      </c>
      <c r="W51" s="365" t="s">
        <v>66</v>
      </c>
      <c r="X51" s="80"/>
      <c r="Y51" s="39"/>
    </row>
    <row r="52" spans="1:25" ht="57.5" x14ac:dyDescent="0.35">
      <c r="A52" s="43"/>
      <c r="B52" s="441"/>
      <c r="C52" s="221" t="s">
        <v>2131</v>
      </c>
      <c r="D52" s="82" t="str">
        <f>+'Cierre Financiero 2025'!C43</f>
        <v>FORMULACIÓN Y ESTRUCTURACIÓN DE LOS  ESTUDIOS Y DISEÑOS DEL PROYECTO PARA LA OPTIMIZACIÓN DEL SISTEMA DE ACUEDUCTO AGUA DE DIOS ABASTECE A LAS VEREDA ILAMA EL AGRADO Y AGUAS DE DIOS, MUNICIPIO DE RESTREPO DEPARTAMENTO DEL VALLE DEL CAUCA</v>
      </c>
      <c r="E52" s="440" t="s">
        <v>67</v>
      </c>
      <c r="F52" s="221" t="s">
        <v>67</v>
      </c>
      <c r="G52" s="442">
        <v>216</v>
      </c>
      <c r="H52" s="221" t="s">
        <v>73</v>
      </c>
      <c r="I52" s="264">
        <f>+'Cierre Financiero 2025'!E43</f>
        <v>692312192</v>
      </c>
      <c r="J52" s="275" t="s">
        <v>93</v>
      </c>
      <c r="K52" s="83" t="s">
        <v>66</v>
      </c>
      <c r="L52" s="403"/>
      <c r="M52" s="79" t="s">
        <v>185</v>
      </c>
      <c r="N52" s="439">
        <v>1</v>
      </c>
      <c r="O52" s="403">
        <v>0</v>
      </c>
      <c r="P52" s="403">
        <v>0</v>
      </c>
      <c r="Q52" s="385">
        <v>0</v>
      </c>
      <c r="R52" s="385">
        <v>0</v>
      </c>
      <c r="S52" s="385">
        <v>0</v>
      </c>
      <c r="T52" s="479">
        <v>0</v>
      </c>
      <c r="U52" s="365" t="s">
        <v>203</v>
      </c>
      <c r="V52" s="439">
        <v>1</v>
      </c>
      <c r="W52" s="365" t="s">
        <v>66</v>
      </c>
      <c r="X52" s="80"/>
      <c r="Y52" s="39"/>
    </row>
    <row r="53" spans="1:25" ht="69" x14ac:dyDescent="0.35">
      <c r="A53" s="43"/>
      <c r="B53" s="441"/>
      <c r="C53" s="221" t="s">
        <v>2227</v>
      </c>
      <c r="D53" s="82" t="str">
        <f>+'Cierre Financiero 2025'!C44</f>
        <v>ESTRUCTURACIÓN Y FORMULACIÓN DE LOS ESTUDIOS Y DISEÑOS DEL SISTEMA DE ABASTECIMIENTO, TRATAMIENTO Y SUMINISTRO DE AGUA POTABLE, PARA EL ACUEDUCTO INTERVEREDAL
 LA SEDALIA – EL CEDRAL – LA ALBANIA ALTA - LA ALBANIA BAJA – EL PITAL Y BUENOS AIRES MUNICIPIO EL AGUILA</v>
      </c>
      <c r="E53" s="440" t="s">
        <v>67</v>
      </c>
      <c r="F53" s="221" t="s">
        <v>67</v>
      </c>
      <c r="G53" s="442">
        <v>750</v>
      </c>
      <c r="H53" s="221" t="s">
        <v>73</v>
      </c>
      <c r="I53" s="264">
        <f>+'Cierre Financiero 2025'!E44</f>
        <v>633657521</v>
      </c>
      <c r="J53" s="275" t="s">
        <v>93</v>
      </c>
      <c r="K53" s="83" t="s">
        <v>66</v>
      </c>
      <c r="L53" s="403"/>
      <c r="M53" s="79" t="s">
        <v>185</v>
      </c>
      <c r="N53" s="439">
        <v>1</v>
      </c>
      <c r="O53" s="403">
        <v>0</v>
      </c>
      <c r="P53" s="403">
        <v>0</v>
      </c>
      <c r="Q53" s="385">
        <v>0</v>
      </c>
      <c r="R53" s="385">
        <v>0</v>
      </c>
      <c r="S53" s="385">
        <v>0</v>
      </c>
      <c r="T53" s="479">
        <v>0</v>
      </c>
      <c r="U53" s="365" t="s">
        <v>202</v>
      </c>
      <c r="V53" s="88">
        <v>0.5</v>
      </c>
      <c r="W53" s="365" t="s">
        <v>202</v>
      </c>
      <c r="X53" s="80">
        <v>1</v>
      </c>
      <c r="Y53" s="39"/>
    </row>
    <row r="54" spans="1:25" ht="46" x14ac:dyDescent="0.35">
      <c r="A54" s="43"/>
      <c r="B54" s="441"/>
      <c r="C54" s="221" t="s">
        <v>2129</v>
      </c>
      <c r="D54" s="82" t="str">
        <f>+'Cierre Financiero 2025'!C45</f>
        <v>FORMULACION Y ESTRUCTURACION DEL PROYECTO DEL SISTEMA DE ACUEDUCTO INTERVEREDAL MIRAVALLE,  TAGUALES, SIBERIA Y RIVERALTA MUNICIPIO DE LA VICTORIA - DEPARTAMENTO DEL VALLE DEL CAUCA</v>
      </c>
      <c r="E54" s="440" t="s">
        <v>67</v>
      </c>
      <c r="F54" s="221" t="s">
        <v>67</v>
      </c>
      <c r="G54" s="442">
        <v>698</v>
      </c>
      <c r="H54" s="221" t="s">
        <v>73</v>
      </c>
      <c r="I54" s="264">
        <f>+'Cierre Financiero 2025'!E45</f>
        <v>797217315</v>
      </c>
      <c r="J54" s="275" t="s">
        <v>93</v>
      </c>
      <c r="K54" s="83" t="s">
        <v>66</v>
      </c>
      <c r="L54" s="403"/>
      <c r="M54" s="79" t="s">
        <v>185</v>
      </c>
      <c r="N54" s="439">
        <v>1</v>
      </c>
      <c r="O54" s="403">
        <v>0</v>
      </c>
      <c r="P54" s="403">
        <v>0</v>
      </c>
      <c r="Q54" s="385">
        <v>0</v>
      </c>
      <c r="R54" s="385">
        <v>0</v>
      </c>
      <c r="S54" s="385">
        <v>0</v>
      </c>
      <c r="T54" s="479">
        <v>0</v>
      </c>
      <c r="U54" s="365" t="s">
        <v>202</v>
      </c>
      <c r="V54" s="88">
        <v>0.5</v>
      </c>
      <c r="W54" s="365" t="s">
        <v>202</v>
      </c>
      <c r="X54" s="80">
        <v>1</v>
      </c>
      <c r="Y54" s="39"/>
    </row>
    <row r="55" spans="1:25" x14ac:dyDescent="0.35">
      <c r="A55" s="39"/>
      <c r="B55" s="39"/>
      <c r="C55" s="39"/>
      <c r="D55" s="39"/>
      <c r="E55" s="39"/>
      <c r="F55" s="56"/>
      <c r="G55" s="56"/>
      <c r="H55" s="56"/>
      <c r="I55" s="56"/>
      <c r="J55" s="185"/>
      <c r="K55" s="56"/>
      <c r="L55" s="56"/>
      <c r="M55" s="56"/>
      <c r="N55" s="56"/>
      <c r="O55" s="56"/>
      <c r="P55" s="56"/>
      <c r="Q55" s="56"/>
      <c r="R55" s="56"/>
      <c r="S55" s="56"/>
      <c r="T55" s="56"/>
      <c r="U55" s="56"/>
      <c r="V55" s="56"/>
      <c r="W55" s="56"/>
      <c r="X55" s="56"/>
      <c r="Y55" s="56"/>
    </row>
    <row r="56" spans="1:25" x14ac:dyDescent="0.35">
      <c r="A56" s="39"/>
      <c r="B56" s="830" t="s">
        <v>1677</v>
      </c>
      <c r="C56" s="831"/>
      <c r="D56" s="831"/>
      <c r="E56" s="831"/>
      <c r="F56" s="831"/>
      <c r="G56" s="831"/>
      <c r="H56" s="831"/>
      <c r="I56" s="831"/>
      <c r="J56" s="845"/>
      <c r="K56" s="834" t="s">
        <v>1678</v>
      </c>
      <c r="L56" s="836"/>
      <c r="M56" s="834" t="s">
        <v>1679</v>
      </c>
      <c r="N56" s="836"/>
      <c r="O56" s="836"/>
      <c r="P56" s="836"/>
      <c r="Q56" s="836"/>
      <c r="R56" s="836"/>
      <c r="S56" s="836"/>
      <c r="T56" s="835"/>
      <c r="U56" s="834" t="s">
        <v>1680</v>
      </c>
      <c r="V56" s="836"/>
      <c r="W56" s="833" t="s">
        <v>1681</v>
      </c>
      <c r="X56" s="833"/>
      <c r="Y56" s="39"/>
    </row>
    <row r="57" spans="1:25" ht="23" x14ac:dyDescent="0.35">
      <c r="A57" s="43"/>
      <c r="B57" s="57" t="s">
        <v>1463</v>
      </c>
      <c r="C57" s="57" t="s">
        <v>1682</v>
      </c>
      <c r="D57" s="57" t="s">
        <v>1683</v>
      </c>
      <c r="E57" s="58" t="s">
        <v>1884</v>
      </c>
      <c r="F57" s="58" t="s">
        <v>1885</v>
      </c>
      <c r="G57" s="58" t="s">
        <v>1685</v>
      </c>
      <c r="H57" s="57" t="s">
        <v>1686</v>
      </c>
      <c r="I57" s="57" t="s">
        <v>1687</v>
      </c>
      <c r="J57" s="62" t="s">
        <v>1688</v>
      </c>
      <c r="K57" s="62" t="s">
        <v>1694</v>
      </c>
      <c r="L57" s="62" t="s">
        <v>1691</v>
      </c>
      <c r="M57" s="57" t="s">
        <v>1320</v>
      </c>
      <c r="N57" s="57" t="s">
        <v>1689</v>
      </c>
      <c r="O57" s="62" t="s">
        <v>1695</v>
      </c>
      <c r="P57" s="62" t="s">
        <v>1696</v>
      </c>
      <c r="Q57" s="62" t="s">
        <v>1697</v>
      </c>
      <c r="R57" s="62" t="s">
        <v>1698</v>
      </c>
      <c r="S57" s="62" t="s">
        <v>1699</v>
      </c>
      <c r="T57" s="62" t="s">
        <v>1700</v>
      </c>
      <c r="U57" s="57" t="s">
        <v>1320</v>
      </c>
      <c r="V57" s="87" t="s">
        <v>1689</v>
      </c>
      <c r="W57" s="89" t="s">
        <v>1320</v>
      </c>
      <c r="X57" s="89" t="s">
        <v>1689</v>
      </c>
      <c r="Y57" s="39"/>
    </row>
    <row r="58" spans="1:25" ht="87.75" customHeight="1" x14ac:dyDescent="0.35">
      <c r="A58" s="43"/>
      <c r="B58" s="838" t="s">
        <v>1692</v>
      </c>
      <c r="C58" s="102" t="s">
        <v>2197</v>
      </c>
      <c r="D58" s="365" t="s">
        <v>2284</v>
      </c>
      <c r="E58" s="440" t="s">
        <v>67</v>
      </c>
      <c r="F58" s="221" t="s">
        <v>67</v>
      </c>
      <c r="G58" s="42">
        <v>20503</v>
      </c>
      <c r="H58" s="221" t="s">
        <v>73</v>
      </c>
      <c r="I58" s="81">
        <v>702000000</v>
      </c>
      <c r="J58" s="283" t="s">
        <v>68</v>
      </c>
      <c r="K58" s="102" t="s">
        <v>121</v>
      </c>
      <c r="L58" s="439">
        <v>0.98</v>
      </c>
      <c r="M58" s="82" t="s">
        <v>139</v>
      </c>
      <c r="N58" s="692">
        <v>1</v>
      </c>
      <c r="O58" s="80">
        <v>1</v>
      </c>
      <c r="P58" s="80">
        <v>1</v>
      </c>
      <c r="Q58" s="80">
        <v>1</v>
      </c>
      <c r="R58" s="80">
        <v>1</v>
      </c>
      <c r="S58" s="80">
        <v>1</v>
      </c>
      <c r="T58" s="80">
        <v>1</v>
      </c>
      <c r="U58" s="82" t="s">
        <v>66</v>
      </c>
      <c r="V58" s="88"/>
      <c r="W58" s="82" t="s">
        <v>66</v>
      </c>
      <c r="X58" s="80"/>
      <c r="Y58" s="39"/>
    </row>
    <row r="59" spans="1:25" ht="96.75" customHeight="1" x14ac:dyDescent="0.35">
      <c r="B59" s="839"/>
      <c r="C59" s="102" t="s">
        <v>2054</v>
      </c>
      <c r="D59" s="365" t="s">
        <v>2285</v>
      </c>
      <c r="E59" s="440" t="s">
        <v>67</v>
      </c>
      <c r="F59" s="221" t="s">
        <v>67</v>
      </c>
      <c r="G59" s="42">
        <v>200</v>
      </c>
      <c r="H59" s="221" t="s">
        <v>73</v>
      </c>
      <c r="I59" s="81">
        <v>453360000</v>
      </c>
      <c r="J59" s="283" t="s">
        <v>68</v>
      </c>
      <c r="K59" s="102" t="s">
        <v>121</v>
      </c>
      <c r="L59" s="439">
        <v>0.25</v>
      </c>
      <c r="M59" s="82" t="s">
        <v>139</v>
      </c>
      <c r="N59" s="80">
        <v>1</v>
      </c>
      <c r="O59" s="80">
        <v>0.75</v>
      </c>
      <c r="P59" s="80">
        <v>0.95</v>
      </c>
      <c r="Q59" s="80">
        <v>1</v>
      </c>
      <c r="R59" s="80">
        <v>1</v>
      </c>
      <c r="S59" s="80">
        <v>1</v>
      </c>
      <c r="T59" s="80">
        <v>1</v>
      </c>
      <c r="U59" s="82" t="s">
        <v>66</v>
      </c>
      <c r="V59" s="88"/>
      <c r="W59" s="82" t="s">
        <v>66</v>
      </c>
      <c r="X59" s="80"/>
      <c r="Y59" s="39"/>
    </row>
    <row r="60" spans="1:25" ht="97.5" customHeight="1" x14ac:dyDescent="0.35">
      <c r="A60" s="43"/>
      <c r="B60" s="839"/>
      <c r="C60" s="83" t="s">
        <v>2449</v>
      </c>
      <c r="D60" s="79" t="s">
        <v>2450</v>
      </c>
      <c r="E60" s="440" t="s">
        <v>67</v>
      </c>
      <c r="F60" s="221" t="s">
        <v>67</v>
      </c>
      <c r="G60" s="42">
        <v>18355</v>
      </c>
      <c r="H60" s="221" t="s">
        <v>73</v>
      </c>
      <c r="I60" s="81">
        <v>468000000</v>
      </c>
      <c r="J60" s="283" t="s">
        <v>68</v>
      </c>
      <c r="K60" s="83" t="s">
        <v>66</v>
      </c>
      <c r="L60" s="439"/>
      <c r="M60" s="45" t="s">
        <v>139</v>
      </c>
      <c r="N60" s="80">
        <v>1</v>
      </c>
      <c r="O60" s="80">
        <v>0</v>
      </c>
      <c r="P60" s="80">
        <v>0</v>
      </c>
      <c r="Q60" s="80">
        <v>0.5</v>
      </c>
      <c r="R60" s="80">
        <v>1</v>
      </c>
      <c r="S60" s="80">
        <v>1</v>
      </c>
      <c r="T60" s="80">
        <v>1</v>
      </c>
      <c r="U60" s="82" t="s">
        <v>66</v>
      </c>
      <c r="V60" s="88"/>
      <c r="W60" s="82" t="s">
        <v>66</v>
      </c>
      <c r="X60" s="80"/>
      <c r="Y60" s="39"/>
    </row>
    <row r="61" spans="1:25" ht="97.5" customHeight="1" x14ac:dyDescent="0.35">
      <c r="A61" s="43"/>
      <c r="B61" s="839"/>
      <c r="C61" s="83" t="s">
        <v>2449</v>
      </c>
      <c r="D61" s="79" t="s">
        <v>2451</v>
      </c>
      <c r="E61" s="440" t="s">
        <v>67</v>
      </c>
      <c r="F61" s="221" t="s">
        <v>67</v>
      </c>
      <c r="G61" s="42">
        <v>18355</v>
      </c>
      <c r="H61" s="221" t="s">
        <v>73</v>
      </c>
      <c r="I61" s="81">
        <v>182000000</v>
      </c>
      <c r="J61" s="283" t="s">
        <v>68</v>
      </c>
      <c r="K61" s="83" t="s">
        <v>66</v>
      </c>
      <c r="L61" s="439"/>
      <c r="M61" s="45" t="s">
        <v>139</v>
      </c>
      <c r="N61" s="80">
        <v>1</v>
      </c>
      <c r="O61" s="80">
        <v>0</v>
      </c>
      <c r="P61" s="80">
        <v>0</v>
      </c>
      <c r="Q61" s="80">
        <v>0.48</v>
      </c>
      <c r="R61" s="80">
        <v>0.8</v>
      </c>
      <c r="S61" s="80">
        <v>1</v>
      </c>
      <c r="T61" s="80">
        <v>1</v>
      </c>
      <c r="U61" s="82" t="s">
        <v>66</v>
      </c>
      <c r="V61" s="88"/>
      <c r="W61" s="82" t="s">
        <v>66</v>
      </c>
      <c r="X61" s="80"/>
      <c r="Y61" s="39"/>
    </row>
    <row r="62" spans="1:25" ht="104.25" customHeight="1" x14ac:dyDescent="0.35">
      <c r="A62" s="43"/>
      <c r="B62" s="839"/>
      <c r="C62" s="83" t="s">
        <v>2449</v>
      </c>
      <c r="D62" s="79" t="s">
        <v>2452</v>
      </c>
      <c r="E62" s="221" t="s">
        <v>67</v>
      </c>
      <c r="F62" s="221" t="s">
        <v>67</v>
      </c>
      <c r="G62" s="42">
        <v>18355</v>
      </c>
      <c r="H62" s="221" t="s">
        <v>73</v>
      </c>
      <c r="I62" s="81">
        <v>650000000</v>
      </c>
      <c r="J62" s="283" t="s">
        <v>68</v>
      </c>
      <c r="K62" s="83" t="s">
        <v>66</v>
      </c>
      <c r="L62" s="439"/>
      <c r="M62" s="45" t="s">
        <v>139</v>
      </c>
      <c r="N62" s="80">
        <v>1</v>
      </c>
      <c r="O62" s="80">
        <v>0</v>
      </c>
      <c r="P62" s="80">
        <v>0</v>
      </c>
      <c r="Q62" s="403">
        <v>0</v>
      </c>
      <c r="R62" s="403">
        <v>0</v>
      </c>
      <c r="S62" s="80">
        <v>0.8</v>
      </c>
      <c r="T62" s="80">
        <v>1</v>
      </c>
      <c r="U62" s="82" t="s">
        <v>66</v>
      </c>
      <c r="V62" s="88"/>
      <c r="W62" s="82" t="s">
        <v>66</v>
      </c>
      <c r="X62" s="80"/>
      <c r="Y62" s="39"/>
    </row>
    <row r="63" spans="1:25" ht="100.5" customHeight="1" x14ac:dyDescent="0.35">
      <c r="A63" s="43"/>
      <c r="B63" s="839"/>
      <c r="C63" s="83" t="s">
        <v>2394</v>
      </c>
      <c r="D63" s="694" t="s">
        <v>2453</v>
      </c>
      <c r="E63" s="221" t="s">
        <v>67</v>
      </c>
      <c r="F63" s="221" t="s">
        <v>67</v>
      </c>
      <c r="G63" s="42">
        <v>180</v>
      </c>
      <c r="H63" s="221" t="s">
        <v>73</v>
      </c>
      <c r="I63" s="248">
        <v>521973005</v>
      </c>
      <c r="J63" s="283" t="s">
        <v>68</v>
      </c>
      <c r="K63" s="83" t="s">
        <v>66</v>
      </c>
      <c r="L63" s="439"/>
      <c r="M63" s="45" t="s">
        <v>139</v>
      </c>
      <c r="N63" s="80">
        <v>1</v>
      </c>
      <c r="O63" s="80">
        <v>0</v>
      </c>
      <c r="P63" s="80">
        <v>0</v>
      </c>
      <c r="Q63" s="403">
        <v>0</v>
      </c>
      <c r="R63" s="403">
        <v>0</v>
      </c>
      <c r="S63" s="80">
        <v>0</v>
      </c>
      <c r="T63" s="403">
        <v>0</v>
      </c>
      <c r="U63" s="82" t="s">
        <v>66</v>
      </c>
      <c r="V63" s="88"/>
      <c r="W63" s="82" t="s">
        <v>66</v>
      </c>
      <c r="X63" s="80"/>
      <c r="Y63" s="39"/>
    </row>
    <row r="64" spans="1:25" ht="110.25" customHeight="1" x14ac:dyDescent="0.35">
      <c r="A64" s="43"/>
      <c r="B64" s="839"/>
      <c r="C64" s="83" t="s">
        <v>2449</v>
      </c>
      <c r="D64" s="693" t="s">
        <v>2454</v>
      </c>
      <c r="E64" s="221" t="s">
        <v>67</v>
      </c>
      <c r="F64" s="221" t="s">
        <v>67</v>
      </c>
      <c r="G64" s="42">
        <v>18355</v>
      </c>
      <c r="H64" s="221" t="s">
        <v>73</v>
      </c>
      <c r="I64" s="264">
        <v>156000000</v>
      </c>
      <c r="J64" s="283" t="s">
        <v>68</v>
      </c>
      <c r="K64" s="83" t="s">
        <v>66</v>
      </c>
      <c r="L64" s="439"/>
      <c r="M64" s="82" t="s">
        <v>121</v>
      </c>
      <c r="N64" s="80">
        <v>0.8</v>
      </c>
      <c r="O64" s="80">
        <v>0</v>
      </c>
      <c r="P64" s="80">
        <v>0</v>
      </c>
      <c r="Q64" s="439">
        <v>0</v>
      </c>
      <c r="R64" s="403">
        <v>0</v>
      </c>
      <c r="S64" s="80">
        <v>0</v>
      </c>
      <c r="T64" s="403">
        <v>0</v>
      </c>
      <c r="U64" s="45" t="s">
        <v>139</v>
      </c>
      <c r="V64" s="228">
        <v>1</v>
      </c>
      <c r="W64" s="82" t="s">
        <v>66</v>
      </c>
      <c r="X64" s="228"/>
      <c r="Y64" s="39"/>
    </row>
    <row r="65" spans="1:25" x14ac:dyDescent="0.35">
      <c r="A65" s="39"/>
      <c r="B65" s="39"/>
      <c r="C65" s="39"/>
      <c r="D65" s="39"/>
      <c r="E65" s="39"/>
      <c r="F65" s="56"/>
      <c r="G65" s="56"/>
      <c r="H65" s="56"/>
      <c r="I65" s="56"/>
      <c r="J65" s="185"/>
      <c r="K65" s="56"/>
      <c r="L65" s="56"/>
      <c r="M65" s="56"/>
      <c r="N65" s="56"/>
      <c r="O65" s="56"/>
      <c r="P65" s="56"/>
      <c r="Q65" s="56"/>
      <c r="R65" s="56"/>
      <c r="S65" s="56"/>
      <c r="T65" s="56"/>
      <c r="U65" s="56"/>
      <c r="V65" s="56"/>
      <c r="W65" s="56"/>
      <c r="X65" s="56"/>
      <c r="Y65" s="56"/>
    </row>
    <row r="66" spans="1:25" ht="39.75" customHeight="1" x14ac:dyDescent="0.35">
      <c r="A66" s="43"/>
      <c r="B66" s="57" t="s">
        <v>1463</v>
      </c>
      <c r="C66" s="57" t="s">
        <v>1682</v>
      </c>
      <c r="D66" s="57" t="s">
        <v>1683</v>
      </c>
      <c r="E66" s="58" t="s">
        <v>1884</v>
      </c>
      <c r="F66" s="58" t="s">
        <v>1885</v>
      </c>
      <c r="G66" s="58" t="s">
        <v>1685</v>
      </c>
      <c r="H66" s="57" t="s">
        <v>1686</v>
      </c>
      <c r="I66" s="57" t="s">
        <v>1687</v>
      </c>
      <c r="J66" s="62" t="s">
        <v>1688</v>
      </c>
      <c r="K66" s="62" t="s">
        <v>1694</v>
      </c>
      <c r="L66" s="62" t="s">
        <v>1691</v>
      </c>
      <c r="M66" s="57" t="s">
        <v>1320</v>
      </c>
      <c r="N66" s="57" t="s">
        <v>1689</v>
      </c>
      <c r="O66" s="62" t="s">
        <v>1695</v>
      </c>
      <c r="P66" s="62" t="s">
        <v>1696</v>
      </c>
      <c r="Q66" s="62" t="s">
        <v>1697</v>
      </c>
      <c r="R66" s="62" t="s">
        <v>1698</v>
      </c>
      <c r="S66" s="62" t="s">
        <v>1699</v>
      </c>
      <c r="T66" s="62" t="s">
        <v>1700</v>
      </c>
      <c r="U66" s="57" t="s">
        <v>1320</v>
      </c>
      <c r="V66" s="87" t="s">
        <v>1689</v>
      </c>
      <c r="W66" s="89" t="s">
        <v>1320</v>
      </c>
      <c r="X66" s="89" t="s">
        <v>1689</v>
      </c>
      <c r="Y66" s="39"/>
    </row>
    <row r="67" spans="1:25" ht="34.5" x14ac:dyDescent="0.35">
      <c r="A67" s="43"/>
      <c r="B67" s="838" t="s">
        <v>1492</v>
      </c>
      <c r="C67" s="102" t="s">
        <v>2683</v>
      </c>
      <c r="D67" s="344" t="str">
        <f>+'Cierre Financiero 2025'!C59</f>
        <v xml:space="preserve">Formulacion,actualizacion y ajustes de 22 PSMV  de corregimientos y/o casco urbano de los municipios priorizados del Departamento del Valle del Cauca </v>
      </c>
      <c r="E67" s="221" t="s">
        <v>67</v>
      </c>
      <c r="F67" s="221" t="s">
        <v>67</v>
      </c>
      <c r="G67" s="221">
        <v>393034</v>
      </c>
      <c r="H67" s="221" t="s">
        <v>73</v>
      </c>
      <c r="I67" s="272">
        <f>+'Cierre Financiero 2025'!E59</f>
        <v>1530000000</v>
      </c>
      <c r="J67" s="283" t="s">
        <v>68</v>
      </c>
      <c r="K67" s="79" t="s">
        <v>66</v>
      </c>
      <c r="L67" s="79"/>
      <c r="M67" s="706" t="s">
        <v>139</v>
      </c>
      <c r="N67" s="80">
        <v>1</v>
      </c>
      <c r="O67" s="403">
        <v>0</v>
      </c>
      <c r="P67" s="403">
        <v>0</v>
      </c>
      <c r="Q67" s="80">
        <v>0</v>
      </c>
      <c r="R67" s="80">
        <v>0</v>
      </c>
      <c r="S67" s="80">
        <v>0</v>
      </c>
      <c r="T67" s="80">
        <v>0.3</v>
      </c>
      <c r="U67" s="82"/>
      <c r="V67" s="88"/>
      <c r="W67" s="45"/>
      <c r="X67" s="80"/>
      <c r="Y67" s="39"/>
    </row>
    <row r="68" spans="1:25" ht="23" x14ac:dyDescent="0.35">
      <c r="A68" s="43"/>
      <c r="B68" s="839"/>
      <c r="C68" s="102" t="s">
        <v>2411</v>
      </c>
      <c r="D68" s="344" t="s">
        <v>2228</v>
      </c>
      <c r="E68" s="221" t="s">
        <v>67</v>
      </c>
      <c r="F68" s="221" t="s">
        <v>67</v>
      </c>
      <c r="G68" s="221">
        <v>30367</v>
      </c>
      <c r="H68" s="221" t="s">
        <v>41</v>
      </c>
      <c r="I68" s="272">
        <v>300000000</v>
      </c>
      <c r="J68" s="283" t="s">
        <v>68</v>
      </c>
      <c r="K68" s="79" t="s">
        <v>66</v>
      </c>
      <c r="L68" s="79"/>
      <c r="M68" s="706" t="s">
        <v>139</v>
      </c>
      <c r="N68" s="80">
        <v>1</v>
      </c>
      <c r="O68" s="403">
        <v>0</v>
      </c>
      <c r="P68" s="403">
        <v>0</v>
      </c>
      <c r="Q68" s="80">
        <v>0</v>
      </c>
      <c r="R68" s="80">
        <v>0.55000000000000004</v>
      </c>
      <c r="S68" s="80">
        <v>0.9</v>
      </c>
      <c r="T68" s="80">
        <v>0.99</v>
      </c>
      <c r="U68" s="82"/>
      <c r="V68" s="88"/>
      <c r="W68" s="45"/>
      <c r="X68" s="80"/>
      <c r="Y68" s="39"/>
    </row>
    <row r="69" spans="1:25" ht="23" x14ac:dyDescent="0.35">
      <c r="A69" s="43"/>
      <c r="B69" s="839"/>
      <c r="C69" s="102" t="s">
        <v>2288</v>
      </c>
      <c r="D69" s="82" t="s">
        <v>2391</v>
      </c>
      <c r="E69" s="221" t="s">
        <v>67</v>
      </c>
      <c r="F69" s="221" t="s">
        <v>67</v>
      </c>
      <c r="G69" s="221">
        <v>33829</v>
      </c>
      <c r="H69" s="221" t="s">
        <v>41</v>
      </c>
      <c r="I69" s="272">
        <f>+'Cierre Financiero 2025'!E62</f>
        <v>5700900000</v>
      </c>
      <c r="J69" s="283" t="s">
        <v>68</v>
      </c>
      <c r="K69" s="79" t="s">
        <v>66</v>
      </c>
      <c r="L69" s="79"/>
      <c r="M69" s="706" t="s">
        <v>139</v>
      </c>
      <c r="N69" s="80">
        <v>1</v>
      </c>
      <c r="O69" s="403">
        <v>0</v>
      </c>
      <c r="P69" s="403">
        <v>0</v>
      </c>
      <c r="Q69" s="80">
        <v>0</v>
      </c>
      <c r="R69" s="80">
        <v>0</v>
      </c>
      <c r="S69" s="80">
        <v>1</v>
      </c>
      <c r="T69" s="80">
        <v>1</v>
      </c>
      <c r="U69" s="82"/>
      <c r="V69" s="88"/>
      <c r="W69" s="45"/>
      <c r="X69" s="80"/>
      <c r="Y69" s="39"/>
    </row>
    <row r="70" spans="1:25" ht="23" x14ac:dyDescent="0.35">
      <c r="A70" s="43"/>
      <c r="B70" s="839"/>
      <c r="C70" s="221" t="s">
        <v>1897</v>
      </c>
      <c r="D70" s="82" t="s">
        <v>2229</v>
      </c>
      <c r="E70" s="221" t="s">
        <v>67</v>
      </c>
      <c r="F70" s="221" t="s">
        <v>67</v>
      </c>
      <c r="G70" s="221">
        <v>3500</v>
      </c>
      <c r="H70" s="221" t="s">
        <v>98</v>
      </c>
      <c r="I70" s="272">
        <v>495000000</v>
      </c>
      <c r="J70" s="283" t="s">
        <v>68</v>
      </c>
      <c r="K70" s="79" t="s">
        <v>66</v>
      </c>
      <c r="L70" s="79"/>
      <c r="M70" s="706" t="s">
        <v>139</v>
      </c>
      <c r="N70" s="80">
        <v>1</v>
      </c>
      <c r="O70" s="403">
        <v>0</v>
      </c>
      <c r="P70" s="403">
        <v>0</v>
      </c>
      <c r="Q70" s="80">
        <v>0</v>
      </c>
      <c r="R70" s="80">
        <v>0</v>
      </c>
      <c r="S70" s="80">
        <v>0</v>
      </c>
      <c r="T70" s="80">
        <v>0</v>
      </c>
      <c r="U70" s="82"/>
      <c r="V70" s="88"/>
      <c r="W70" s="45"/>
      <c r="X70" s="80"/>
      <c r="Y70" s="39"/>
    </row>
    <row r="71" spans="1:25" ht="23" x14ac:dyDescent="0.35">
      <c r="A71" s="43"/>
      <c r="B71" s="839"/>
      <c r="C71" s="221" t="s">
        <v>1897</v>
      </c>
      <c r="D71" s="82" t="s">
        <v>2230</v>
      </c>
      <c r="E71" s="221" t="s">
        <v>67</v>
      </c>
      <c r="F71" s="221" t="s">
        <v>67</v>
      </c>
      <c r="G71" s="221">
        <v>3500</v>
      </c>
      <c r="H71" s="221" t="s">
        <v>98</v>
      </c>
      <c r="I71" s="272">
        <v>800000000</v>
      </c>
      <c r="J71" s="283" t="s">
        <v>68</v>
      </c>
      <c r="K71" s="79" t="s">
        <v>66</v>
      </c>
      <c r="L71" s="79"/>
      <c r="M71" s="706" t="s">
        <v>139</v>
      </c>
      <c r="N71" s="80">
        <v>1</v>
      </c>
      <c r="O71" s="403">
        <v>0</v>
      </c>
      <c r="P71" s="403">
        <v>0</v>
      </c>
      <c r="Q71" s="80">
        <v>0</v>
      </c>
      <c r="R71" s="80">
        <v>0</v>
      </c>
      <c r="S71" s="80">
        <v>0</v>
      </c>
      <c r="T71" s="80">
        <v>0</v>
      </c>
      <c r="U71" s="82"/>
      <c r="V71" s="88"/>
      <c r="W71" s="45"/>
      <c r="X71" s="80"/>
      <c r="Y71" s="39"/>
    </row>
    <row r="72" spans="1:25" ht="23" x14ac:dyDescent="0.35">
      <c r="A72" s="43"/>
      <c r="B72" s="839"/>
      <c r="C72" s="221" t="s">
        <v>295</v>
      </c>
      <c r="D72" s="82" t="s">
        <v>2392</v>
      </c>
      <c r="E72" s="221" t="s">
        <v>67</v>
      </c>
      <c r="F72" s="221" t="s">
        <v>67</v>
      </c>
      <c r="G72" s="221">
        <v>11141</v>
      </c>
      <c r="H72" s="221" t="s">
        <v>98</v>
      </c>
      <c r="I72" s="272">
        <v>480000000</v>
      </c>
      <c r="J72" s="283" t="s">
        <v>68</v>
      </c>
      <c r="K72" s="79" t="s">
        <v>66</v>
      </c>
      <c r="L72" s="79"/>
      <c r="M72" s="706" t="s">
        <v>139</v>
      </c>
      <c r="N72" s="80">
        <v>1</v>
      </c>
      <c r="O72" s="403">
        <v>0</v>
      </c>
      <c r="P72" s="403">
        <v>0</v>
      </c>
      <c r="Q72" s="80">
        <v>0</v>
      </c>
      <c r="R72" s="80">
        <v>0</v>
      </c>
      <c r="S72" s="80">
        <v>0</v>
      </c>
      <c r="T72" s="80">
        <v>0</v>
      </c>
      <c r="U72" s="82"/>
      <c r="V72" s="88"/>
      <c r="W72" s="45"/>
      <c r="X72" s="80"/>
      <c r="Y72" s="39"/>
    </row>
    <row r="73" spans="1:25" ht="57.5" x14ac:dyDescent="0.35">
      <c r="A73" s="43"/>
      <c r="B73" s="839"/>
      <c r="C73" s="221" t="s">
        <v>2294</v>
      </c>
      <c r="D73" s="82" t="s">
        <v>1919</v>
      </c>
      <c r="E73" s="221" t="s">
        <v>67</v>
      </c>
      <c r="F73" s="221" t="s">
        <v>67</v>
      </c>
      <c r="G73" s="221">
        <v>746</v>
      </c>
      <c r="H73" s="221" t="s">
        <v>73</v>
      </c>
      <c r="I73" s="272">
        <v>5062409183</v>
      </c>
      <c r="J73" s="275" t="s">
        <v>93</v>
      </c>
      <c r="K73" s="79" t="s">
        <v>66</v>
      </c>
      <c r="L73" s="79"/>
      <c r="M73" s="82" t="s">
        <v>202</v>
      </c>
      <c r="N73" s="439">
        <v>0.5</v>
      </c>
      <c r="O73" s="403">
        <v>0</v>
      </c>
      <c r="P73" s="403">
        <v>0</v>
      </c>
      <c r="Q73" s="80">
        <v>0</v>
      </c>
      <c r="R73" s="88">
        <v>0</v>
      </c>
      <c r="S73" s="80">
        <v>0</v>
      </c>
      <c r="T73" s="80">
        <v>0</v>
      </c>
      <c r="U73" s="82" t="s">
        <v>202</v>
      </c>
      <c r="V73" s="439">
        <v>0.7</v>
      </c>
      <c r="W73" s="82" t="s">
        <v>203</v>
      </c>
      <c r="X73" s="80">
        <v>1</v>
      </c>
      <c r="Y73" s="39"/>
    </row>
    <row r="74" spans="1:25" ht="46" x14ac:dyDescent="0.35">
      <c r="A74" s="43"/>
      <c r="B74" s="839"/>
      <c r="C74" s="221" t="s">
        <v>832</v>
      </c>
      <c r="D74" s="456" t="s">
        <v>2270</v>
      </c>
      <c r="E74" s="221" t="s">
        <v>67</v>
      </c>
      <c r="F74" s="221" t="s">
        <v>67</v>
      </c>
      <c r="G74" s="221">
        <v>2345</v>
      </c>
      <c r="H74" s="221" t="s">
        <v>73</v>
      </c>
      <c r="I74" s="272">
        <v>7948058684</v>
      </c>
      <c r="J74" s="275" t="s">
        <v>93</v>
      </c>
      <c r="K74" s="79" t="s">
        <v>66</v>
      </c>
      <c r="L74" s="79"/>
      <c r="M74" s="82" t="s">
        <v>199</v>
      </c>
      <c r="N74" s="439">
        <v>1</v>
      </c>
      <c r="O74" s="403">
        <v>0</v>
      </c>
      <c r="P74" s="403">
        <v>0</v>
      </c>
      <c r="Q74" s="80">
        <v>0</v>
      </c>
      <c r="R74" s="439">
        <v>0</v>
      </c>
      <c r="S74" s="80">
        <v>0</v>
      </c>
      <c r="T74" s="403">
        <v>0</v>
      </c>
      <c r="U74" s="82" t="s">
        <v>202</v>
      </c>
      <c r="V74" s="439">
        <v>0.5</v>
      </c>
      <c r="W74" s="82" t="s">
        <v>203</v>
      </c>
      <c r="X74" s="403">
        <v>1</v>
      </c>
      <c r="Y74" s="39"/>
    </row>
    <row r="75" spans="1:25" ht="34.5" x14ac:dyDescent="0.35">
      <c r="A75" s="43"/>
      <c r="B75" s="839"/>
      <c r="C75" s="221" t="s">
        <v>832</v>
      </c>
      <c r="D75" s="82" t="s">
        <v>2102</v>
      </c>
      <c r="E75" s="221" t="s">
        <v>67</v>
      </c>
      <c r="F75" s="221" t="s">
        <v>67</v>
      </c>
      <c r="G75" s="221">
        <v>445</v>
      </c>
      <c r="H75" s="221" t="s">
        <v>73</v>
      </c>
      <c r="I75" s="272">
        <v>4510000000</v>
      </c>
      <c r="J75" s="275" t="s">
        <v>93</v>
      </c>
      <c r="K75" s="79" t="s">
        <v>66</v>
      </c>
      <c r="L75" s="79"/>
      <c r="M75" s="79" t="s">
        <v>185</v>
      </c>
      <c r="N75" s="439">
        <v>1</v>
      </c>
      <c r="O75" s="403">
        <v>0</v>
      </c>
      <c r="P75" s="403">
        <v>0</v>
      </c>
      <c r="Q75" s="80">
        <v>0</v>
      </c>
      <c r="R75" s="439"/>
      <c r="S75" s="80">
        <v>0</v>
      </c>
      <c r="T75" s="403">
        <v>0</v>
      </c>
      <c r="U75" s="82" t="s">
        <v>202</v>
      </c>
      <c r="V75" s="439">
        <v>0.5</v>
      </c>
      <c r="W75" s="82" t="s">
        <v>203</v>
      </c>
      <c r="X75" s="403">
        <v>1</v>
      </c>
      <c r="Y75" s="39"/>
    </row>
    <row r="76" spans="1:25" ht="42" customHeight="1" x14ac:dyDescent="0.35">
      <c r="A76" s="43"/>
      <c r="B76" s="839"/>
      <c r="C76" s="221" t="s">
        <v>2036</v>
      </c>
      <c r="D76" s="82" t="s">
        <v>1917</v>
      </c>
      <c r="E76" s="440" t="s">
        <v>67</v>
      </c>
      <c r="F76" s="221" t="s">
        <v>67</v>
      </c>
      <c r="G76" s="221">
        <v>7257</v>
      </c>
      <c r="H76" s="221" t="s">
        <v>41</v>
      </c>
      <c r="I76" s="264">
        <f>+'Cierre Financiero 2025'!E66</f>
        <v>1673066653</v>
      </c>
      <c r="J76" s="275" t="s">
        <v>93</v>
      </c>
      <c r="K76" s="79" t="s">
        <v>185</v>
      </c>
      <c r="L76" s="403">
        <v>1</v>
      </c>
      <c r="M76" s="365" t="s">
        <v>202</v>
      </c>
      <c r="N76" s="439">
        <v>0.5</v>
      </c>
      <c r="O76" s="403">
        <v>0</v>
      </c>
      <c r="P76" s="403">
        <v>0</v>
      </c>
      <c r="Q76" s="80">
        <v>0</v>
      </c>
      <c r="R76" s="80">
        <v>0.5</v>
      </c>
      <c r="S76" s="80">
        <v>0.8</v>
      </c>
      <c r="T76" s="80">
        <v>0.4</v>
      </c>
      <c r="U76" s="365" t="s">
        <v>203</v>
      </c>
      <c r="V76" s="439">
        <v>1</v>
      </c>
      <c r="W76" s="365" t="s">
        <v>66</v>
      </c>
      <c r="X76" s="80"/>
      <c r="Y76" s="39"/>
    </row>
    <row r="77" spans="1:25" x14ac:dyDescent="0.35">
      <c r="A77" s="43"/>
      <c r="B77" s="39"/>
      <c r="C77" s="56"/>
      <c r="D77" s="54"/>
      <c r="E77" s="56"/>
      <c r="F77" s="56"/>
      <c r="G77" s="56"/>
      <c r="H77" s="56"/>
      <c r="I77" s="467"/>
      <c r="J77" s="542"/>
      <c r="K77" s="185"/>
      <c r="L77" s="228"/>
      <c r="M77" s="54"/>
      <c r="N77" s="228"/>
      <c r="O77" s="228"/>
      <c r="P77" s="228"/>
      <c r="Q77" s="228"/>
      <c r="R77" s="228"/>
      <c r="S77" s="228"/>
      <c r="T77" s="228"/>
      <c r="U77" s="39"/>
      <c r="V77" s="228"/>
      <c r="W77" s="39"/>
      <c r="X77" s="228"/>
      <c r="Y77" s="39"/>
    </row>
    <row r="78" spans="1:25" x14ac:dyDescent="0.35">
      <c r="A78" s="39"/>
      <c r="B78" s="39"/>
      <c r="C78" s="39"/>
      <c r="D78" s="39"/>
      <c r="E78" s="39"/>
      <c r="F78" s="56"/>
      <c r="G78" s="56"/>
      <c r="H78" s="56"/>
      <c r="I78" s="56"/>
      <c r="J78" s="185"/>
      <c r="K78" s="56"/>
      <c r="L78" s="56"/>
      <c r="M78" s="56"/>
      <c r="N78" s="56"/>
      <c r="O78" s="56"/>
      <c r="P78" s="56"/>
      <c r="Q78" s="56"/>
      <c r="R78" s="56"/>
      <c r="S78" s="56"/>
      <c r="T78" s="56"/>
      <c r="U78" s="56"/>
      <c r="V78" s="56"/>
      <c r="W78" s="56"/>
      <c r="X78" s="56"/>
      <c r="Y78" s="39"/>
    </row>
    <row r="79" spans="1:25" ht="11.25" customHeight="1" x14ac:dyDescent="0.35">
      <c r="A79" s="39"/>
      <c r="B79" s="834" t="s">
        <v>1677</v>
      </c>
      <c r="C79" s="836"/>
      <c r="D79" s="836"/>
      <c r="E79" s="836"/>
      <c r="F79" s="836"/>
      <c r="G79" s="836"/>
      <c r="H79" s="836"/>
      <c r="I79" s="836"/>
      <c r="J79" s="835"/>
      <c r="K79" s="834" t="s">
        <v>1678</v>
      </c>
      <c r="L79" s="836"/>
      <c r="M79" s="834" t="s">
        <v>1679</v>
      </c>
      <c r="N79" s="836"/>
      <c r="O79" s="836"/>
      <c r="P79" s="836"/>
      <c r="Q79" s="836"/>
      <c r="R79" s="836"/>
      <c r="S79" s="836"/>
      <c r="T79" s="835"/>
      <c r="U79" s="834" t="s">
        <v>1680</v>
      </c>
      <c r="V79" s="836"/>
      <c r="W79" s="833" t="s">
        <v>1681</v>
      </c>
      <c r="X79" s="833"/>
      <c r="Y79" s="39"/>
    </row>
    <row r="80" spans="1:25" ht="33.65" customHeight="1" x14ac:dyDescent="0.35">
      <c r="A80" s="43"/>
      <c r="B80" s="57" t="s">
        <v>1463</v>
      </c>
      <c r="C80" s="57" t="s">
        <v>1682</v>
      </c>
      <c r="D80" s="57" t="s">
        <v>1683</v>
      </c>
      <c r="E80" s="58" t="s">
        <v>1884</v>
      </c>
      <c r="F80" s="58" t="s">
        <v>1885</v>
      </c>
      <c r="G80" s="58" t="s">
        <v>1685</v>
      </c>
      <c r="H80" s="57" t="s">
        <v>1686</v>
      </c>
      <c r="I80" s="57" t="s">
        <v>1687</v>
      </c>
      <c r="J80" s="62" t="s">
        <v>1688</v>
      </c>
      <c r="K80" s="62" t="s">
        <v>1694</v>
      </c>
      <c r="L80" s="62" t="s">
        <v>1691</v>
      </c>
      <c r="M80" s="57" t="s">
        <v>1320</v>
      </c>
      <c r="N80" s="57" t="s">
        <v>1689</v>
      </c>
      <c r="O80" s="62" t="s">
        <v>1695</v>
      </c>
      <c r="P80" s="62" t="s">
        <v>1696</v>
      </c>
      <c r="Q80" s="62" t="s">
        <v>1697</v>
      </c>
      <c r="R80" s="62" t="s">
        <v>1698</v>
      </c>
      <c r="S80" s="62" t="s">
        <v>1699</v>
      </c>
      <c r="T80" s="62" t="s">
        <v>1700</v>
      </c>
      <c r="U80" s="57" t="s">
        <v>1320</v>
      </c>
      <c r="V80" s="87" t="s">
        <v>1689</v>
      </c>
      <c r="W80" s="89" t="s">
        <v>1320</v>
      </c>
      <c r="X80" s="89" t="s">
        <v>1689</v>
      </c>
      <c r="Y80" s="39"/>
    </row>
    <row r="81" spans="1:25" ht="95.25" customHeight="1" x14ac:dyDescent="0.35">
      <c r="A81" s="43"/>
      <c r="B81" s="837" t="s">
        <v>1367</v>
      </c>
      <c r="C81" s="83" t="s">
        <v>2395</v>
      </c>
      <c r="D81" s="274" t="s">
        <v>1957</v>
      </c>
      <c r="E81" s="42" t="s">
        <v>67</v>
      </c>
      <c r="F81" s="42" t="s">
        <v>67</v>
      </c>
      <c r="G81" s="42">
        <v>2830</v>
      </c>
      <c r="H81" s="42" t="s">
        <v>73</v>
      </c>
      <c r="I81" s="81">
        <v>2497215000</v>
      </c>
      <c r="J81" s="283" t="s">
        <v>68</v>
      </c>
      <c r="K81" s="83" t="s">
        <v>204</v>
      </c>
      <c r="L81" s="80">
        <v>1</v>
      </c>
      <c r="M81" s="101" t="s">
        <v>139</v>
      </c>
      <c r="N81" s="80">
        <v>1</v>
      </c>
      <c r="O81" s="80">
        <v>1</v>
      </c>
      <c r="P81" s="80">
        <v>1</v>
      </c>
      <c r="Q81" s="80">
        <v>1</v>
      </c>
      <c r="R81" s="80">
        <v>1</v>
      </c>
      <c r="S81" s="80">
        <v>1</v>
      </c>
      <c r="T81" s="80">
        <v>1</v>
      </c>
      <c r="U81" s="45" t="s">
        <v>66</v>
      </c>
      <c r="V81" s="45"/>
      <c r="W81" s="45" t="s">
        <v>66</v>
      </c>
      <c r="X81" s="80"/>
      <c r="Y81" s="39"/>
    </row>
    <row r="82" spans="1:25" ht="93" customHeight="1" x14ac:dyDescent="0.35">
      <c r="A82" s="43"/>
      <c r="B82" s="829"/>
      <c r="C82" s="102" t="s">
        <v>2161</v>
      </c>
      <c r="D82" s="444" t="s">
        <v>2163</v>
      </c>
      <c r="E82" s="42" t="s">
        <v>67</v>
      </c>
      <c r="F82" s="42" t="s">
        <v>67</v>
      </c>
      <c r="G82" s="221">
        <v>1000</v>
      </c>
      <c r="H82" s="221" t="s">
        <v>73</v>
      </c>
      <c r="I82" s="272">
        <v>938750000</v>
      </c>
      <c r="J82" s="275" t="s">
        <v>68</v>
      </c>
      <c r="K82" s="83" t="s">
        <v>139</v>
      </c>
      <c r="L82" s="80">
        <v>0</v>
      </c>
      <c r="M82" s="101" t="s">
        <v>139</v>
      </c>
      <c r="N82" s="80">
        <v>1</v>
      </c>
      <c r="O82" s="80">
        <v>0.5</v>
      </c>
      <c r="P82" s="80">
        <v>0.55000000000000004</v>
      </c>
      <c r="Q82" s="403">
        <v>0.7</v>
      </c>
      <c r="R82" s="80">
        <v>0.8</v>
      </c>
      <c r="S82" s="80">
        <v>1</v>
      </c>
      <c r="T82" s="80">
        <v>1</v>
      </c>
      <c r="U82" s="45" t="s">
        <v>66</v>
      </c>
      <c r="V82" s="45"/>
      <c r="W82" s="45" t="s">
        <v>66</v>
      </c>
      <c r="X82" s="80"/>
      <c r="Y82" s="39"/>
    </row>
    <row r="83" spans="1:25" ht="99.75" customHeight="1" x14ac:dyDescent="0.35">
      <c r="A83" s="43"/>
      <c r="B83" s="829"/>
      <c r="C83" s="83" t="s">
        <v>2396</v>
      </c>
      <c r="D83" s="365" t="s">
        <v>2231</v>
      </c>
      <c r="E83" s="42" t="s">
        <v>67</v>
      </c>
      <c r="F83" s="42" t="s">
        <v>67</v>
      </c>
      <c r="G83" s="42">
        <v>16329</v>
      </c>
      <c r="H83" s="42" t="s">
        <v>73</v>
      </c>
      <c r="I83" s="81">
        <v>20000000</v>
      </c>
      <c r="J83" s="283" t="s">
        <v>68</v>
      </c>
      <c r="K83" s="83" t="s">
        <v>66</v>
      </c>
      <c r="L83" s="80"/>
      <c r="M83" s="45" t="s">
        <v>139</v>
      </c>
      <c r="N83" s="80">
        <v>1</v>
      </c>
      <c r="O83" s="80">
        <v>0.3</v>
      </c>
      <c r="P83" s="80">
        <v>0.35</v>
      </c>
      <c r="Q83" s="80">
        <v>0.4</v>
      </c>
      <c r="R83" s="80">
        <v>0.5</v>
      </c>
      <c r="S83" s="403">
        <v>0.6</v>
      </c>
      <c r="T83" s="80">
        <v>1</v>
      </c>
      <c r="U83" s="45" t="s">
        <v>66</v>
      </c>
      <c r="V83" s="88"/>
      <c r="W83" s="45" t="s">
        <v>66</v>
      </c>
      <c r="X83" s="80"/>
      <c r="Y83" s="39"/>
    </row>
    <row r="84" spans="1:25" ht="91.5" customHeight="1" x14ac:dyDescent="0.35">
      <c r="A84" s="43"/>
      <c r="B84" s="829"/>
      <c r="C84" s="83" t="s">
        <v>2232</v>
      </c>
      <c r="D84" s="82" t="s">
        <v>2233</v>
      </c>
      <c r="E84" s="42" t="s">
        <v>67</v>
      </c>
      <c r="F84" s="42" t="s">
        <v>67</v>
      </c>
      <c r="G84" s="42">
        <v>16329</v>
      </c>
      <c r="H84" s="42" t="s">
        <v>73</v>
      </c>
      <c r="I84" s="272">
        <v>525500000</v>
      </c>
      <c r="J84" s="283" t="s">
        <v>68</v>
      </c>
      <c r="K84" s="83" t="s">
        <v>66</v>
      </c>
      <c r="L84" s="80"/>
      <c r="M84" s="45" t="s">
        <v>139</v>
      </c>
      <c r="N84" s="80">
        <v>1</v>
      </c>
      <c r="O84" s="80">
        <v>0</v>
      </c>
      <c r="P84" s="80">
        <v>0</v>
      </c>
      <c r="Q84" s="403">
        <v>0</v>
      </c>
      <c r="R84" s="80">
        <v>0</v>
      </c>
      <c r="S84" s="80">
        <v>0.5</v>
      </c>
      <c r="T84" s="80">
        <v>1</v>
      </c>
      <c r="U84" s="45" t="s">
        <v>66</v>
      </c>
      <c r="V84" s="88"/>
      <c r="W84" s="45" t="s">
        <v>66</v>
      </c>
      <c r="X84" s="80"/>
      <c r="Y84" s="39"/>
    </row>
    <row r="85" spans="1:25" ht="216" customHeight="1" x14ac:dyDescent="0.35">
      <c r="A85" s="43"/>
      <c r="B85" s="829"/>
      <c r="C85" s="83" t="s">
        <v>2234</v>
      </c>
      <c r="D85" s="82" t="s">
        <v>2235</v>
      </c>
      <c r="E85" s="42" t="s">
        <v>67</v>
      </c>
      <c r="F85" s="42" t="s">
        <v>67</v>
      </c>
      <c r="G85" s="42">
        <v>4650000</v>
      </c>
      <c r="H85" s="42" t="s">
        <v>98</v>
      </c>
      <c r="I85" s="81">
        <v>35000000</v>
      </c>
      <c r="J85" s="283" t="s">
        <v>68</v>
      </c>
      <c r="K85" s="83" t="s">
        <v>66</v>
      </c>
      <c r="L85" s="80"/>
      <c r="M85" s="45" t="s">
        <v>139</v>
      </c>
      <c r="N85" s="80">
        <v>1</v>
      </c>
      <c r="O85" s="80">
        <v>0</v>
      </c>
      <c r="P85" s="80">
        <v>0.23</v>
      </c>
      <c r="Q85" s="80">
        <v>0.49</v>
      </c>
      <c r="R85" s="80">
        <v>0.7</v>
      </c>
      <c r="S85" s="80">
        <v>0.9</v>
      </c>
      <c r="T85" s="80">
        <v>1</v>
      </c>
      <c r="U85" s="45" t="s">
        <v>66</v>
      </c>
      <c r="V85" s="88"/>
      <c r="W85" s="45" t="s">
        <v>66</v>
      </c>
      <c r="X85" s="80"/>
      <c r="Y85" s="39"/>
    </row>
    <row r="86" spans="1:25" ht="99.75" customHeight="1" x14ac:dyDescent="0.35">
      <c r="A86" s="43"/>
      <c r="B86" s="829"/>
      <c r="C86" s="83" t="s">
        <v>2236</v>
      </c>
      <c r="D86" s="82" t="s">
        <v>2237</v>
      </c>
      <c r="E86" s="42" t="s">
        <v>67</v>
      </c>
      <c r="F86" s="42" t="s">
        <v>67</v>
      </c>
      <c r="G86" s="42">
        <v>16329</v>
      </c>
      <c r="H86" s="42" t="s">
        <v>73</v>
      </c>
      <c r="I86" s="81">
        <v>15000000</v>
      </c>
      <c r="J86" s="283" t="s">
        <v>68</v>
      </c>
      <c r="K86" s="83" t="s">
        <v>66</v>
      </c>
      <c r="L86" s="80"/>
      <c r="M86" s="45" t="s">
        <v>139</v>
      </c>
      <c r="N86" s="80">
        <v>1</v>
      </c>
      <c r="O86" s="80">
        <v>0.25</v>
      </c>
      <c r="P86" s="80">
        <v>0.28000000000000003</v>
      </c>
      <c r="Q86" s="80">
        <v>0.32</v>
      </c>
      <c r="R86" s="80">
        <v>0.35</v>
      </c>
      <c r="S86" s="80">
        <v>0.45</v>
      </c>
      <c r="T86" s="80">
        <v>1</v>
      </c>
      <c r="U86" s="45" t="s">
        <v>66</v>
      </c>
      <c r="V86" s="88"/>
      <c r="W86" s="45" t="s">
        <v>66</v>
      </c>
      <c r="X86" s="80"/>
      <c r="Y86" s="39"/>
    </row>
    <row r="87" spans="1:25" ht="73.5" customHeight="1" x14ac:dyDescent="0.35">
      <c r="A87" s="43"/>
      <c r="B87" s="829"/>
      <c r="C87" s="83" t="s">
        <v>2238</v>
      </c>
      <c r="D87" s="82" t="s">
        <v>2239</v>
      </c>
      <c r="E87" s="42" t="s">
        <v>67</v>
      </c>
      <c r="F87" s="42" t="s">
        <v>67</v>
      </c>
      <c r="G87" s="42">
        <v>16329</v>
      </c>
      <c r="H87" s="42" t="s">
        <v>73</v>
      </c>
      <c r="I87" s="81">
        <v>20000000</v>
      </c>
      <c r="J87" s="283" t="s">
        <v>68</v>
      </c>
      <c r="K87" s="83" t="s">
        <v>66</v>
      </c>
      <c r="L87" s="80"/>
      <c r="M87" s="45" t="s">
        <v>139</v>
      </c>
      <c r="N87" s="80">
        <v>1</v>
      </c>
      <c r="O87" s="80">
        <v>0.1</v>
      </c>
      <c r="P87" s="80">
        <v>0.15</v>
      </c>
      <c r="Q87" s="80">
        <v>0.15</v>
      </c>
      <c r="R87" s="80">
        <v>0.25</v>
      </c>
      <c r="S87" s="80">
        <v>0.4</v>
      </c>
      <c r="T87" s="80">
        <v>1</v>
      </c>
      <c r="U87" s="45" t="s">
        <v>66</v>
      </c>
      <c r="V87" s="88"/>
      <c r="W87" s="45" t="s">
        <v>66</v>
      </c>
      <c r="X87" s="80"/>
      <c r="Y87" s="39"/>
    </row>
    <row r="88" spans="1:25" ht="63.75" customHeight="1" x14ac:dyDescent="0.35">
      <c r="A88" s="43"/>
      <c r="B88" s="829"/>
      <c r="C88" s="83" t="s">
        <v>2238</v>
      </c>
      <c r="D88" s="82" t="s">
        <v>2240</v>
      </c>
      <c r="E88" s="42" t="s">
        <v>67</v>
      </c>
      <c r="F88" s="42" t="s">
        <v>67</v>
      </c>
      <c r="G88" s="42">
        <v>16329</v>
      </c>
      <c r="H88" s="42" t="s">
        <v>73</v>
      </c>
      <c r="I88" s="272">
        <v>60000000</v>
      </c>
      <c r="J88" s="283" t="s">
        <v>68</v>
      </c>
      <c r="K88" s="83" t="s">
        <v>66</v>
      </c>
      <c r="L88" s="80"/>
      <c r="M88" s="45" t="s">
        <v>139</v>
      </c>
      <c r="N88" s="80">
        <v>1</v>
      </c>
      <c r="O88" s="80">
        <v>0</v>
      </c>
      <c r="P88" s="80">
        <v>0.1</v>
      </c>
      <c r="Q88" s="80">
        <v>0.15</v>
      </c>
      <c r="R88" s="80">
        <v>0.25</v>
      </c>
      <c r="S88" s="80">
        <v>0.4</v>
      </c>
      <c r="T88" s="80">
        <v>1</v>
      </c>
      <c r="U88" s="45" t="s">
        <v>66</v>
      </c>
      <c r="V88" s="88"/>
      <c r="W88" s="45" t="s">
        <v>66</v>
      </c>
      <c r="X88" s="80"/>
      <c r="Y88" s="39"/>
    </row>
    <row r="89" spans="1:25" ht="88.5" customHeight="1" x14ac:dyDescent="0.35">
      <c r="A89" s="43"/>
      <c r="B89" s="829"/>
      <c r="C89" s="83" t="s">
        <v>2238</v>
      </c>
      <c r="D89" s="82" t="s">
        <v>2241</v>
      </c>
      <c r="E89" s="42" t="s">
        <v>67</v>
      </c>
      <c r="F89" s="42" t="s">
        <v>67</v>
      </c>
      <c r="G89" s="42">
        <v>16329</v>
      </c>
      <c r="H89" s="42" t="s">
        <v>73</v>
      </c>
      <c r="I89" s="272">
        <v>55000000</v>
      </c>
      <c r="J89" s="283" t="s">
        <v>68</v>
      </c>
      <c r="K89" s="83" t="s">
        <v>66</v>
      </c>
      <c r="L89" s="80"/>
      <c r="M89" s="45" t="s">
        <v>139</v>
      </c>
      <c r="N89" s="80">
        <v>1</v>
      </c>
      <c r="O89" s="80">
        <v>0.2</v>
      </c>
      <c r="P89" s="80">
        <v>0.25</v>
      </c>
      <c r="Q89" s="80">
        <v>0.35</v>
      </c>
      <c r="R89" s="80">
        <v>0.5</v>
      </c>
      <c r="S89" s="80">
        <v>0.65</v>
      </c>
      <c r="T89" s="80">
        <v>1</v>
      </c>
      <c r="U89" s="45" t="s">
        <v>66</v>
      </c>
      <c r="V89" s="88"/>
      <c r="W89" s="45" t="s">
        <v>66</v>
      </c>
      <c r="X89" s="80"/>
      <c r="Y89" s="39"/>
    </row>
    <row r="90" spans="1:25" ht="81" customHeight="1" x14ac:dyDescent="0.35">
      <c r="A90" s="43"/>
      <c r="B90" s="829"/>
      <c r="C90" s="83" t="s">
        <v>2238</v>
      </c>
      <c r="D90" s="82" t="s">
        <v>2242</v>
      </c>
      <c r="E90" s="42" t="s">
        <v>67</v>
      </c>
      <c r="F90" s="42" t="s">
        <v>67</v>
      </c>
      <c r="G90" s="42">
        <v>16329</v>
      </c>
      <c r="H90" s="42" t="s">
        <v>73</v>
      </c>
      <c r="I90" s="81">
        <v>25000000</v>
      </c>
      <c r="J90" s="283" t="s">
        <v>68</v>
      </c>
      <c r="K90" s="83" t="s">
        <v>66</v>
      </c>
      <c r="L90" s="80"/>
      <c r="M90" s="45" t="s">
        <v>139</v>
      </c>
      <c r="N90" s="80">
        <v>1</v>
      </c>
      <c r="O90" s="80">
        <v>0.24399999999999999</v>
      </c>
      <c r="P90" s="80">
        <v>0.26</v>
      </c>
      <c r="Q90" s="80">
        <v>0.3</v>
      </c>
      <c r="R90" s="80">
        <v>0.32</v>
      </c>
      <c r="S90" s="80">
        <v>0.45</v>
      </c>
      <c r="T90" s="80">
        <v>1</v>
      </c>
      <c r="U90" s="45" t="s">
        <v>66</v>
      </c>
      <c r="V90" s="88"/>
      <c r="W90" s="45" t="s">
        <v>66</v>
      </c>
      <c r="X90" s="80"/>
      <c r="Y90" s="39"/>
    </row>
    <row r="91" spans="1:25" ht="75" customHeight="1" x14ac:dyDescent="0.35">
      <c r="A91" s="43"/>
      <c r="B91" s="829"/>
      <c r="C91" s="83" t="s">
        <v>2161</v>
      </c>
      <c r="D91" s="204" t="s">
        <v>2243</v>
      </c>
      <c r="E91" s="42" t="s">
        <v>67</v>
      </c>
      <c r="F91" s="42" t="s">
        <v>67</v>
      </c>
      <c r="G91" s="42">
        <v>1000</v>
      </c>
      <c r="H91" s="42" t="s">
        <v>73</v>
      </c>
      <c r="I91" s="81">
        <v>90000000</v>
      </c>
      <c r="J91" s="283" t="s">
        <v>68</v>
      </c>
      <c r="K91" s="83" t="s">
        <v>66</v>
      </c>
      <c r="L91" s="80"/>
      <c r="M91" s="707" t="s">
        <v>139</v>
      </c>
      <c r="N91" s="80">
        <v>1</v>
      </c>
      <c r="O91" s="80">
        <v>0</v>
      </c>
      <c r="P91" s="80">
        <v>0</v>
      </c>
      <c r="Q91" s="80">
        <v>0</v>
      </c>
      <c r="R91" s="80">
        <v>0</v>
      </c>
      <c r="S91" s="80">
        <v>0</v>
      </c>
      <c r="T91" s="80">
        <v>0.33</v>
      </c>
      <c r="U91" s="45" t="s">
        <v>66</v>
      </c>
      <c r="V91" s="88"/>
      <c r="W91" s="45" t="s">
        <v>66</v>
      </c>
      <c r="X91" s="80"/>
      <c r="Y91" s="39"/>
    </row>
    <row r="92" spans="1:25" ht="50.25" customHeight="1" x14ac:dyDescent="0.35">
      <c r="A92" s="43"/>
      <c r="B92" s="829"/>
      <c r="C92" s="83" t="s">
        <v>2244</v>
      </c>
      <c r="D92" s="82" t="s">
        <v>2245</v>
      </c>
      <c r="E92" s="42" t="s">
        <v>67</v>
      </c>
      <c r="F92" s="42" t="s">
        <v>67</v>
      </c>
      <c r="G92" s="42">
        <v>16329</v>
      </c>
      <c r="H92" s="42" t="s">
        <v>73</v>
      </c>
      <c r="I92" s="81">
        <v>60000000</v>
      </c>
      <c r="J92" s="283" t="s">
        <v>68</v>
      </c>
      <c r="K92" s="83" t="s">
        <v>66</v>
      </c>
      <c r="L92" s="80"/>
      <c r="M92" s="45" t="s">
        <v>139</v>
      </c>
      <c r="N92" s="80">
        <v>1</v>
      </c>
      <c r="O92" s="80">
        <v>0.1</v>
      </c>
      <c r="P92" s="80">
        <v>0</v>
      </c>
      <c r="Q92" s="80">
        <v>0.2</v>
      </c>
      <c r="R92" s="80">
        <v>0.22</v>
      </c>
      <c r="S92" s="80">
        <v>0.35</v>
      </c>
      <c r="T92" s="80">
        <v>1</v>
      </c>
      <c r="U92" s="45" t="s">
        <v>66</v>
      </c>
      <c r="V92" s="88"/>
      <c r="W92" s="45" t="s">
        <v>66</v>
      </c>
      <c r="X92" s="80"/>
      <c r="Y92" s="39"/>
    </row>
    <row r="93" spans="1:25" ht="222" customHeight="1" x14ac:dyDescent="0.35">
      <c r="A93" s="43"/>
      <c r="B93" s="829"/>
      <c r="C93" s="83" t="s">
        <v>2234</v>
      </c>
      <c r="D93" s="82" t="s">
        <v>2246</v>
      </c>
      <c r="E93" s="42" t="s">
        <v>67</v>
      </c>
      <c r="F93" s="42" t="s">
        <v>67</v>
      </c>
      <c r="G93" s="42">
        <v>4650000</v>
      </c>
      <c r="H93" s="42" t="s">
        <v>98</v>
      </c>
      <c r="I93" s="81">
        <v>50000000</v>
      </c>
      <c r="J93" s="283" t="s">
        <v>68</v>
      </c>
      <c r="K93" s="83" t="s">
        <v>66</v>
      </c>
      <c r="L93" s="80"/>
      <c r="M93" s="45" t="s">
        <v>139</v>
      </c>
      <c r="N93" s="80">
        <v>1</v>
      </c>
      <c r="O93" s="80">
        <v>0.1</v>
      </c>
      <c r="P93" s="80">
        <v>0.18</v>
      </c>
      <c r="Q93" s="80">
        <v>0.25</v>
      </c>
      <c r="R93" s="80">
        <v>0.25</v>
      </c>
      <c r="S93" s="80">
        <v>0.4</v>
      </c>
      <c r="T93" s="80">
        <v>1</v>
      </c>
      <c r="U93" s="45" t="s">
        <v>66</v>
      </c>
      <c r="V93" s="88"/>
      <c r="W93" s="45" t="s">
        <v>66</v>
      </c>
      <c r="X93" s="80"/>
      <c r="Y93" s="39"/>
    </row>
    <row r="94" spans="1:25" ht="87" customHeight="1" x14ac:dyDescent="0.35">
      <c r="A94" s="43"/>
      <c r="B94" s="829"/>
      <c r="C94" s="83" t="s">
        <v>2247</v>
      </c>
      <c r="D94" s="82" t="s">
        <v>2248</v>
      </c>
      <c r="E94" s="83" t="s">
        <v>67</v>
      </c>
      <c r="F94" s="83" t="s">
        <v>67</v>
      </c>
      <c r="G94" s="83">
        <v>16329</v>
      </c>
      <c r="H94" s="83" t="s">
        <v>73</v>
      </c>
      <c r="I94" s="81">
        <v>75000000</v>
      </c>
      <c r="J94" s="283" t="s">
        <v>68</v>
      </c>
      <c r="K94" s="83" t="s">
        <v>66</v>
      </c>
      <c r="L94" s="80"/>
      <c r="M94" s="45" t="s">
        <v>139</v>
      </c>
      <c r="N94" s="80">
        <v>1</v>
      </c>
      <c r="O94" s="80">
        <v>0.05</v>
      </c>
      <c r="P94" s="80">
        <v>0.1</v>
      </c>
      <c r="Q94" s="80">
        <v>0.15</v>
      </c>
      <c r="R94" s="80">
        <v>0.2</v>
      </c>
      <c r="S94" s="80">
        <v>0.25</v>
      </c>
      <c r="T94" s="80">
        <v>1</v>
      </c>
      <c r="U94" s="45" t="s">
        <v>66</v>
      </c>
      <c r="V94" s="88"/>
      <c r="W94" s="45" t="s">
        <v>66</v>
      </c>
      <c r="X94" s="80"/>
      <c r="Y94" s="39"/>
    </row>
    <row r="95" spans="1:25" ht="92" x14ac:dyDescent="0.35">
      <c r="A95" s="43"/>
      <c r="B95" s="829"/>
      <c r="C95" s="83" t="s">
        <v>2161</v>
      </c>
      <c r="D95" s="82" t="s">
        <v>2249</v>
      </c>
      <c r="E95" s="42" t="s">
        <v>67</v>
      </c>
      <c r="F95" s="42" t="s">
        <v>67</v>
      </c>
      <c r="G95" s="42">
        <v>1000</v>
      </c>
      <c r="H95" s="42" t="s">
        <v>73</v>
      </c>
      <c r="I95" s="81">
        <v>80000000</v>
      </c>
      <c r="J95" s="283" t="s">
        <v>68</v>
      </c>
      <c r="K95" s="83" t="s">
        <v>66</v>
      </c>
      <c r="L95" s="80"/>
      <c r="M95" s="101" t="s">
        <v>139</v>
      </c>
      <c r="N95" s="80">
        <v>1</v>
      </c>
      <c r="O95" s="80">
        <v>0</v>
      </c>
      <c r="P95" s="80">
        <v>0</v>
      </c>
      <c r="Q95" s="80">
        <v>0</v>
      </c>
      <c r="R95" s="80">
        <v>0</v>
      </c>
      <c r="S95" s="80">
        <v>0.3</v>
      </c>
      <c r="T95" s="80">
        <v>1</v>
      </c>
      <c r="U95" s="45" t="s">
        <v>66</v>
      </c>
      <c r="V95" s="88"/>
      <c r="W95" s="45" t="s">
        <v>66</v>
      </c>
      <c r="X95" s="80"/>
      <c r="Y95" s="39"/>
    </row>
    <row r="96" spans="1:25" ht="107.25" customHeight="1" x14ac:dyDescent="0.35">
      <c r="A96" s="43"/>
      <c r="B96" s="829"/>
      <c r="C96" s="83" t="s">
        <v>2250</v>
      </c>
      <c r="D96" s="444" t="s">
        <v>2251</v>
      </c>
      <c r="E96" s="42" t="s">
        <v>67</v>
      </c>
      <c r="F96" s="42" t="s">
        <v>67</v>
      </c>
      <c r="G96" s="42">
        <v>1000</v>
      </c>
      <c r="H96" s="42" t="s">
        <v>73</v>
      </c>
      <c r="I96" s="81">
        <v>1130000000</v>
      </c>
      <c r="J96" s="283" t="s">
        <v>68</v>
      </c>
      <c r="K96" s="83" t="s">
        <v>66</v>
      </c>
      <c r="L96" s="80"/>
      <c r="M96" s="101" t="s">
        <v>139</v>
      </c>
      <c r="N96" s="80">
        <v>1</v>
      </c>
      <c r="O96" s="80">
        <v>0</v>
      </c>
      <c r="P96" s="80">
        <v>0</v>
      </c>
      <c r="Q96" s="80">
        <v>0</v>
      </c>
      <c r="R96" s="80">
        <v>0</v>
      </c>
      <c r="S96" s="80">
        <v>0.2</v>
      </c>
      <c r="T96" s="80">
        <v>1</v>
      </c>
      <c r="U96" s="45" t="s">
        <v>66</v>
      </c>
      <c r="V96" s="88"/>
      <c r="W96" s="45" t="s">
        <v>66</v>
      </c>
      <c r="X96" s="80"/>
      <c r="Y96" s="39"/>
    </row>
    <row r="97" spans="1:25" ht="101.25" customHeight="1" x14ac:dyDescent="0.35">
      <c r="A97" s="43"/>
      <c r="B97" s="829"/>
      <c r="C97" s="83" t="s">
        <v>2250</v>
      </c>
      <c r="D97" s="444" t="s">
        <v>2252</v>
      </c>
      <c r="E97" s="42" t="s">
        <v>67</v>
      </c>
      <c r="F97" s="42" t="s">
        <v>67</v>
      </c>
      <c r="G97" s="42">
        <v>1500</v>
      </c>
      <c r="H97" s="42" t="s">
        <v>73</v>
      </c>
      <c r="I97" s="81">
        <v>5000000</v>
      </c>
      <c r="J97" s="283" t="s">
        <v>68</v>
      </c>
      <c r="K97" s="83" t="s">
        <v>66</v>
      </c>
      <c r="L97" s="80"/>
      <c r="M97" s="101" t="s">
        <v>139</v>
      </c>
      <c r="N97" s="80">
        <v>1</v>
      </c>
      <c r="O97" s="80">
        <v>0</v>
      </c>
      <c r="P97" s="80">
        <v>0</v>
      </c>
      <c r="Q97" s="80">
        <v>0</v>
      </c>
      <c r="R97" s="80">
        <v>0</v>
      </c>
      <c r="S97" s="80">
        <v>0</v>
      </c>
      <c r="T97" s="80">
        <v>1</v>
      </c>
      <c r="U97" s="45" t="s">
        <v>66</v>
      </c>
      <c r="V97" s="88"/>
      <c r="W97" s="45" t="s">
        <v>66</v>
      </c>
      <c r="X97" s="80"/>
      <c r="Y97" s="39"/>
    </row>
    <row r="98" spans="1:25" x14ac:dyDescent="0.35">
      <c r="A98" s="56"/>
      <c r="B98" s="56"/>
      <c r="C98" s="56"/>
      <c r="D98" s="56"/>
      <c r="E98" s="56"/>
      <c r="F98" s="56"/>
      <c r="G98" s="56"/>
      <c r="H98" s="56"/>
      <c r="I98" s="56"/>
      <c r="J98" s="185"/>
      <c r="K98" s="56"/>
      <c r="L98" s="56"/>
      <c r="M98" s="56"/>
      <c r="N98" s="56"/>
      <c r="O98" s="56"/>
      <c r="P98" s="56"/>
      <c r="Q98" s="56"/>
      <c r="R98" s="56"/>
      <c r="S98" s="56"/>
      <c r="T98" s="56"/>
      <c r="U98" s="56"/>
      <c r="V98" s="56"/>
      <c r="W98" s="56"/>
      <c r="X98" s="56"/>
      <c r="Y98" s="56"/>
    </row>
    <row r="99" spans="1:25" ht="11.25" customHeight="1" x14ac:dyDescent="0.35">
      <c r="A99" s="39"/>
      <c r="B99" s="834" t="s">
        <v>1677</v>
      </c>
      <c r="C99" s="836"/>
      <c r="D99" s="836"/>
      <c r="E99" s="836"/>
      <c r="F99" s="836"/>
      <c r="G99" s="836"/>
      <c r="H99" s="836"/>
      <c r="I99" s="836"/>
      <c r="J99" s="835"/>
      <c r="K99" s="76" t="s">
        <v>1678</v>
      </c>
      <c r="L99" s="77"/>
      <c r="M99" s="834" t="s">
        <v>1679</v>
      </c>
      <c r="N99" s="836"/>
      <c r="O99" s="836"/>
      <c r="P99" s="836"/>
      <c r="Q99" s="836"/>
      <c r="R99" s="836"/>
      <c r="S99" s="836"/>
      <c r="T99" s="835"/>
      <c r="U99" s="834" t="s">
        <v>1680</v>
      </c>
      <c r="V99" s="835"/>
      <c r="W99" s="834" t="s">
        <v>1681</v>
      </c>
      <c r="X99" s="836"/>
      <c r="Y99" s="39"/>
    </row>
    <row r="100" spans="1:25" ht="19.149999999999999" hidden="1" customHeight="1" x14ac:dyDescent="0.35">
      <c r="A100" s="43"/>
      <c r="B100" s="57" t="s">
        <v>1463</v>
      </c>
      <c r="C100" s="57" t="s">
        <v>1682</v>
      </c>
      <c r="D100" s="57" t="s">
        <v>1683</v>
      </c>
      <c r="E100" s="58" t="s">
        <v>1884</v>
      </c>
      <c r="F100" s="58" t="s">
        <v>1885</v>
      </c>
      <c r="G100" s="58" t="s">
        <v>1685</v>
      </c>
      <c r="H100" s="57" t="s">
        <v>1686</v>
      </c>
      <c r="I100" s="57" t="s">
        <v>1687</v>
      </c>
      <c r="J100" s="62" t="s">
        <v>1688</v>
      </c>
      <c r="K100" s="62" t="s">
        <v>1694</v>
      </c>
      <c r="L100" s="62" t="s">
        <v>1691</v>
      </c>
      <c r="M100" s="57" t="s">
        <v>1320</v>
      </c>
      <c r="N100" s="57" t="s">
        <v>1689</v>
      </c>
      <c r="O100" s="62" t="s">
        <v>1695</v>
      </c>
      <c r="P100" s="62" t="s">
        <v>1696</v>
      </c>
      <c r="Q100" s="62" t="s">
        <v>1697</v>
      </c>
      <c r="R100" s="62" t="s">
        <v>1698</v>
      </c>
      <c r="S100" s="62" t="s">
        <v>1699</v>
      </c>
      <c r="T100" s="62" t="s">
        <v>1700</v>
      </c>
      <c r="U100" s="57" t="s">
        <v>1320</v>
      </c>
      <c r="V100" s="87" t="s">
        <v>1689</v>
      </c>
      <c r="W100" s="89" t="s">
        <v>1320</v>
      </c>
      <c r="X100" s="89" t="s">
        <v>1689</v>
      </c>
      <c r="Y100" s="39"/>
    </row>
    <row r="101" spans="1:25" hidden="1" x14ac:dyDescent="0.35">
      <c r="A101" s="43"/>
      <c r="B101" s="828" t="s">
        <v>2253</v>
      </c>
      <c r="C101" s="83"/>
      <c r="D101" s="274"/>
      <c r="E101" s="42"/>
      <c r="F101" s="42"/>
      <c r="G101" s="340"/>
      <c r="H101" s="221"/>
      <c r="I101" s="81"/>
      <c r="J101" s="283"/>
      <c r="K101" s="83"/>
      <c r="L101" s="80"/>
      <c r="M101" s="101"/>
      <c r="N101" s="80"/>
      <c r="O101" s="80"/>
      <c r="P101" s="80"/>
      <c r="Q101" s="80"/>
      <c r="R101" s="80"/>
      <c r="S101" s="80"/>
      <c r="T101" s="80"/>
      <c r="U101" s="45"/>
      <c r="V101" s="88"/>
      <c r="W101" s="45"/>
      <c r="X101" s="80"/>
      <c r="Y101" s="39"/>
    </row>
    <row r="102" spans="1:25" hidden="1" x14ac:dyDescent="0.35">
      <c r="A102" s="43"/>
      <c r="B102" s="829"/>
      <c r="C102" s="102"/>
      <c r="D102" s="444"/>
      <c r="E102" s="42"/>
      <c r="F102" s="42"/>
      <c r="G102" s="221"/>
      <c r="H102" s="221"/>
      <c r="I102" s="272"/>
      <c r="J102" s="275"/>
      <c r="K102" s="83"/>
      <c r="L102" s="80"/>
      <c r="M102" s="45"/>
      <c r="N102" s="80"/>
      <c r="O102" s="80"/>
      <c r="P102" s="80"/>
      <c r="Q102" s="80"/>
      <c r="R102" s="80"/>
      <c r="S102" s="80"/>
      <c r="T102" s="80"/>
      <c r="U102" s="45"/>
      <c r="V102" s="88"/>
      <c r="W102" s="45"/>
      <c r="X102" s="80"/>
      <c r="Y102" s="39"/>
    </row>
    <row r="103" spans="1:25" hidden="1" x14ac:dyDescent="0.35">
      <c r="A103" s="43"/>
      <c r="B103" s="829"/>
      <c r="C103" s="42"/>
      <c r="D103" s="101"/>
      <c r="E103" s="101"/>
      <c r="F103" s="42"/>
      <c r="G103" s="42"/>
      <c r="H103" s="42"/>
      <c r="I103" s="81"/>
      <c r="J103" s="283"/>
      <c r="K103" s="83"/>
      <c r="L103" s="80"/>
      <c r="M103" s="45"/>
      <c r="N103" s="80"/>
      <c r="O103" s="80"/>
      <c r="P103" s="80"/>
      <c r="Q103" s="80"/>
      <c r="R103" s="80"/>
      <c r="S103" s="80"/>
      <c r="T103" s="80"/>
      <c r="U103" s="45"/>
      <c r="V103" s="88"/>
      <c r="W103" s="45"/>
      <c r="X103" s="80"/>
      <c r="Y103" s="39"/>
    </row>
    <row r="104" spans="1:25" hidden="1" x14ac:dyDescent="0.35">
      <c r="A104" s="43"/>
      <c r="B104" s="829"/>
      <c r="C104" s="42"/>
      <c r="D104" s="101"/>
      <c r="E104" s="101"/>
      <c r="F104" s="42"/>
      <c r="G104" s="42"/>
      <c r="H104" s="42"/>
      <c r="I104" s="81"/>
      <c r="J104" s="283"/>
      <c r="K104" s="83"/>
      <c r="L104" s="80"/>
      <c r="M104" s="45"/>
      <c r="N104" s="80"/>
      <c r="O104" s="80"/>
      <c r="P104" s="80"/>
      <c r="Q104" s="80"/>
      <c r="R104" s="80"/>
      <c r="S104" s="80"/>
      <c r="T104" s="80"/>
      <c r="U104" s="45"/>
      <c r="V104" s="88"/>
      <c r="W104" s="45"/>
      <c r="X104" s="80"/>
      <c r="Y104" s="39"/>
    </row>
    <row r="105" spans="1:25" hidden="1" x14ac:dyDescent="0.35">
      <c r="A105" s="43"/>
      <c r="B105" s="829"/>
      <c r="C105" s="42"/>
      <c r="D105" s="82"/>
      <c r="E105" s="42"/>
      <c r="F105" s="42"/>
      <c r="G105" s="42"/>
      <c r="H105" s="42"/>
      <c r="I105" s="81"/>
      <c r="J105" s="283"/>
      <c r="K105" s="42"/>
      <c r="L105" s="80"/>
      <c r="M105" s="101"/>
      <c r="N105" s="80"/>
      <c r="O105" s="80"/>
      <c r="P105" s="80"/>
      <c r="Q105" s="80"/>
      <c r="R105" s="80"/>
      <c r="S105" s="80"/>
      <c r="T105" s="80"/>
      <c r="U105" s="45"/>
      <c r="V105" s="88"/>
      <c r="W105" s="45"/>
      <c r="X105" s="80"/>
      <c r="Y105" s="39"/>
    </row>
    <row r="106" spans="1:25" x14ac:dyDescent="0.35">
      <c r="A106" s="39"/>
      <c r="B106" s="39"/>
      <c r="C106" s="39"/>
      <c r="D106" s="56"/>
      <c r="E106" s="56"/>
      <c r="F106" s="56"/>
      <c r="G106" s="56"/>
      <c r="H106" s="56"/>
      <c r="I106" s="56"/>
      <c r="J106" s="185"/>
      <c r="K106" s="56"/>
      <c r="L106" s="56"/>
      <c r="M106" s="56"/>
      <c r="N106" s="56"/>
      <c r="O106" s="56"/>
      <c r="P106" s="56"/>
      <c r="Q106" s="56"/>
      <c r="R106" s="56"/>
      <c r="S106" s="56"/>
      <c r="T106" s="56"/>
      <c r="U106" s="56"/>
      <c r="V106" s="56"/>
      <c r="W106" s="56"/>
      <c r="X106" s="56"/>
      <c r="Y106" s="56"/>
    </row>
    <row r="107" spans="1:25" ht="11.25" hidden="1" customHeight="1" x14ac:dyDescent="0.35">
      <c r="A107" s="39"/>
      <c r="B107" s="834" t="s">
        <v>1677</v>
      </c>
      <c r="C107" s="836"/>
      <c r="D107" s="836"/>
      <c r="E107" s="836"/>
      <c r="F107" s="836"/>
      <c r="G107" s="836"/>
      <c r="H107" s="836"/>
      <c r="I107" s="836"/>
      <c r="J107" s="835"/>
      <c r="K107" s="76" t="s">
        <v>1678</v>
      </c>
      <c r="L107" s="77"/>
      <c r="M107" s="834" t="s">
        <v>1679</v>
      </c>
      <c r="N107" s="836"/>
      <c r="O107" s="836"/>
      <c r="P107" s="836"/>
      <c r="Q107" s="836"/>
      <c r="R107" s="836"/>
      <c r="S107" s="836"/>
      <c r="T107" s="835"/>
      <c r="U107" s="834" t="s">
        <v>1680</v>
      </c>
      <c r="V107" s="835"/>
      <c r="W107" s="834" t="s">
        <v>1681</v>
      </c>
      <c r="X107" s="836"/>
      <c r="Y107" s="39"/>
    </row>
    <row r="108" spans="1:25" ht="31.4" hidden="1" customHeight="1" x14ac:dyDescent="0.35">
      <c r="A108" s="43"/>
      <c r="B108" s="57" t="s">
        <v>1463</v>
      </c>
      <c r="C108" s="57" t="s">
        <v>1682</v>
      </c>
      <c r="D108" s="57" t="s">
        <v>1683</v>
      </c>
      <c r="E108" s="58" t="s">
        <v>1884</v>
      </c>
      <c r="F108" s="58" t="s">
        <v>1885</v>
      </c>
      <c r="G108" s="58" t="s">
        <v>1685</v>
      </c>
      <c r="H108" s="57" t="s">
        <v>1686</v>
      </c>
      <c r="I108" s="57" t="s">
        <v>1687</v>
      </c>
      <c r="J108" s="62" t="s">
        <v>1688</v>
      </c>
      <c r="K108" s="62" t="s">
        <v>1694</v>
      </c>
      <c r="L108" s="62" t="s">
        <v>1691</v>
      </c>
      <c r="M108" s="57" t="s">
        <v>1320</v>
      </c>
      <c r="N108" s="57" t="s">
        <v>1689</v>
      </c>
      <c r="O108" s="62" t="s">
        <v>1695</v>
      </c>
      <c r="P108" s="62" t="s">
        <v>1696</v>
      </c>
      <c r="Q108" s="62" t="s">
        <v>1697</v>
      </c>
      <c r="R108" s="62" t="s">
        <v>1698</v>
      </c>
      <c r="S108" s="62" t="s">
        <v>1699</v>
      </c>
      <c r="T108" s="62" t="s">
        <v>1700</v>
      </c>
      <c r="U108" s="57" t="s">
        <v>1320</v>
      </c>
      <c r="V108" s="87" t="s">
        <v>1689</v>
      </c>
      <c r="W108" s="89" t="s">
        <v>1320</v>
      </c>
      <c r="X108" s="89" t="s">
        <v>1689</v>
      </c>
      <c r="Y108" s="39"/>
    </row>
    <row r="109" spans="1:25" hidden="1" x14ac:dyDescent="0.35">
      <c r="A109" s="343"/>
      <c r="B109" s="846" t="s">
        <v>1693</v>
      </c>
      <c r="C109" s="102"/>
      <c r="D109" s="344"/>
      <c r="E109" s="445"/>
      <c r="F109" s="221"/>
      <c r="G109" s="221"/>
      <c r="H109" s="221"/>
      <c r="I109" s="272"/>
      <c r="J109" s="275"/>
      <c r="K109" s="82"/>
      <c r="L109" s="403"/>
      <c r="M109" s="82"/>
      <c r="N109" s="403"/>
      <c r="O109" s="403"/>
      <c r="P109" s="403"/>
      <c r="Q109" s="403"/>
      <c r="R109" s="403"/>
      <c r="S109" s="403"/>
      <c r="T109" s="403"/>
      <c r="U109" s="82"/>
      <c r="V109" s="439"/>
      <c r="W109" s="82"/>
      <c r="X109" s="403"/>
    </row>
    <row r="110" spans="1:25" hidden="1" x14ac:dyDescent="0.35">
      <c r="A110" s="343"/>
      <c r="B110" s="847"/>
      <c r="C110" s="102"/>
      <c r="D110" s="444"/>
      <c r="E110" s="82"/>
      <c r="F110" s="221"/>
      <c r="G110" s="221"/>
      <c r="H110" s="221"/>
      <c r="I110" s="272"/>
      <c r="J110" s="275"/>
      <c r="K110" s="102"/>
      <c r="L110" s="403"/>
      <c r="M110" s="67"/>
      <c r="N110" s="403"/>
      <c r="O110" s="403"/>
      <c r="P110" s="403"/>
      <c r="Q110" s="403"/>
      <c r="R110" s="403"/>
      <c r="S110" s="403"/>
      <c r="T110" s="403"/>
      <c r="U110" s="67"/>
      <c r="V110" s="439"/>
      <c r="W110" s="67"/>
      <c r="X110" s="403"/>
    </row>
    <row r="111" spans="1:25" hidden="1" x14ac:dyDescent="0.35">
      <c r="A111" s="343"/>
      <c r="B111" s="847"/>
      <c r="C111" s="221"/>
      <c r="D111" s="444"/>
      <c r="E111" s="82"/>
      <c r="F111" s="221"/>
      <c r="G111" s="221"/>
      <c r="H111" s="221"/>
      <c r="I111" s="272"/>
      <c r="J111" s="275"/>
      <c r="K111" s="102"/>
      <c r="L111" s="403"/>
      <c r="M111" s="67"/>
      <c r="N111" s="403"/>
      <c r="O111" s="403"/>
      <c r="P111" s="403"/>
      <c r="Q111" s="403"/>
      <c r="R111" s="403"/>
      <c r="S111" s="403"/>
      <c r="T111" s="403"/>
      <c r="U111" s="67"/>
      <c r="V111" s="439"/>
      <c r="W111" s="67"/>
      <c r="X111" s="403"/>
    </row>
    <row r="112" spans="1:25" hidden="1" x14ac:dyDescent="0.35">
      <c r="A112" s="343"/>
      <c r="B112" s="847"/>
      <c r="C112" s="221"/>
      <c r="D112" s="82"/>
      <c r="E112" s="82"/>
      <c r="F112" s="221"/>
      <c r="G112" s="221"/>
      <c r="H112" s="221"/>
      <c r="I112" s="272"/>
      <c r="J112" s="275"/>
      <c r="K112" s="102"/>
      <c r="L112" s="403"/>
      <c r="M112" s="82"/>
      <c r="N112" s="403"/>
      <c r="O112" s="403"/>
      <c r="P112" s="403">
        <v>0.48</v>
      </c>
      <c r="Q112" s="403">
        <v>0.48</v>
      </c>
      <c r="R112" s="403">
        <v>0.48</v>
      </c>
      <c r="S112" s="403">
        <v>0.48</v>
      </c>
      <c r="T112" s="403">
        <v>0.48</v>
      </c>
      <c r="U112" s="82"/>
      <c r="V112" s="439">
        <v>0.48</v>
      </c>
      <c r="W112" s="82"/>
      <c r="X112" s="403">
        <v>0.48</v>
      </c>
    </row>
    <row r="113" spans="1:25" hidden="1" x14ac:dyDescent="0.35">
      <c r="A113" s="43"/>
      <c r="B113" s="847"/>
      <c r="C113" s="42"/>
      <c r="D113" s="101"/>
      <c r="E113" s="101"/>
      <c r="F113" s="42"/>
      <c r="G113" s="42"/>
      <c r="H113" s="42"/>
      <c r="I113" s="81"/>
      <c r="J113" s="283"/>
      <c r="K113" s="42"/>
      <c r="L113" s="80"/>
      <c r="M113" s="45"/>
      <c r="N113" s="80"/>
      <c r="O113" s="80"/>
      <c r="P113" s="80">
        <v>0.48</v>
      </c>
      <c r="Q113" s="80">
        <v>0.48</v>
      </c>
      <c r="R113" s="80">
        <v>0.48</v>
      </c>
      <c r="S113" s="80">
        <v>0.48</v>
      </c>
      <c r="T113" s="80">
        <v>0.48</v>
      </c>
      <c r="U113" s="45"/>
      <c r="V113" s="88">
        <v>0.48</v>
      </c>
      <c r="W113" s="45"/>
      <c r="X113" s="80">
        <v>0.48</v>
      </c>
      <c r="Y113" s="39"/>
    </row>
    <row r="114" spans="1:25" hidden="1" x14ac:dyDescent="0.35">
      <c r="A114" s="43"/>
      <c r="B114" s="847"/>
      <c r="C114" s="42"/>
      <c r="D114" s="101"/>
      <c r="E114" s="101"/>
      <c r="F114" s="42"/>
      <c r="G114" s="42"/>
      <c r="H114" s="42"/>
      <c r="I114" s="81"/>
      <c r="J114" s="283"/>
      <c r="K114" s="42"/>
      <c r="L114" s="80"/>
      <c r="M114" s="45"/>
      <c r="N114" s="80"/>
      <c r="O114" s="80"/>
      <c r="P114" s="80">
        <v>0.48</v>
      </c>
      <c r="Q114" s="80">
        <v>0.48</v>
      </c>
      <c r="R114" s="80">
        <v>0.48</v>
      </c>
      <c r="S114" s="80">
        <v>0.48</v>
      </c>
      <c r="T114" s="80">
        <v>0.48</v>
      </c>
      <c r="U114" s="45"/>
      <c r="V114" s="88">
        <v>0.48</v>
      </c>
      <c r="W114" s="45"/>
      <c r="X114" s="80">
        <v>0.48</v>
      </c>
      <c r="Y114" s="39"/>
    </row>
    <row r="115" spans="1:25" s="52" customFormat="1" x14ac:dyDescent="0.35">
      <c r="A115" s="51"/>
      <c r="B115" s="51"/>
      <c r="C115" s="51"/>
      <c r="D115" s="51"/>
      <c r="E115" s="51"/>
      <c r="F115" s="95"/>
      <c r="G115" s="95"/>
      <c r="H115" s="95"/>
      <c r="I115" s="95"/>
      <c r="J115" s="543"/>
      <c r="K115" s="95"/>
      <c r="L115" s="51"/>
      <c r="M115" s="51"/>
      <c r="N115" s="51"/>
      <c r="O115" s="51"/>
      <c r="P115" s="51"/>
      <c r="Q115" s="51"/>
      <c r="R115" s="51"/>
      <c r="S115" s="51"/>
      <c r="T115" s="51"/>
      <c r="U115" s="51"/>
      <c r="V115" s="51"/>
      <c r="W115" s="51"/>
      <c r="X115" s="51"/>
      <c r="Y115" s="51"/>
    </row>
    <row r="116" spans="1:25" ht="101.25" customHeight="1" x14ac:dyDescent="0.35">
      <c r="A116" s="39"/>
      <c r="B116" s="785"/>
      <c r="C116" s="785"/>
      <c r="D116" s="53"/>
      <c r="E116" s="56"/>
      <c r="F116" s="56"/>
      <c r="G116" s="95"/>
      <c r="H116" s="95"/>
      <c r="I116" s="95"/>
      <c r="J116" s="543"/>
      <c r="K116" s="95"/>
      <c r="L116" s="51"/>
      <c r="M116" s="51"/>
      <c r="N116" s="51"/>
      <c r="O116" s="51"/>
      <c r="P116" s="51"/>
      <c r="Q116" s="51"/>
      <c r="R116" s="51"/>
      <c r="S116" s="51"/>
      <c r="T116" s="51"/>
      <c r="U116" s="51"/>
      <c r="V116" s="51"/>
      <c r="W116" s="51"/>
      <c r="X116" s="51"/>
      <c r="Y116" s="39"/>
    </row>
    <row r="117" spans="1:25" s="55" customFormat="1" ht="23" x14ac:dyDescent="0.35">
      <c r="A117" s="54"/>
      <c r="B117" s="769" t="s">
        <v>1396</v>
      </c>
      <c r="C117" s="769"/>
      <c r="D117" s="514" t="s">
        <v>1397</v>
      </c>
      <c r="E117" s="56"/>
      <c r="F117" s="56"/>
      <c r="G117" s="96"/>
      <c r="H117" s="96"/>
      <c r="I117" s="96"/>
      <c r="J117" s="96"/>
      <c r="K117" s="96"/>
      <c r="L117" s="84"/>
      <c r="M117" s="84"/>
      <c r="N117" s="84"/>
      <c r="O117" s="84"/>
      <c r="P117" s="84"/>
      <c r="Q117" s="84"/>
      <c r="R117" s="84"/>
      <c r="S117" s="84"/>
      <c r="T117" s="84"/>
      <c r="U117" s="84"/>
      <c r="V117" s="84"/>
      <c r="W117" s="84"/>
      <c r="X117" s="84"/>
      <c r="Y117" s="54"/>
    </row>
    <row r="118" spans="1:25" x14ac:dyDescent="0.35">
      <c r="A118" s="39"/>
      <c r="B118" s="844" t="str">
        <f>+'Cierre Financiero 2025'!B102</f>
        <v xml:space="preserve">ANDRES HERNAN SANCEHZ GUZMAN </v>
      </c>
      <c r="C118" s="844"/>
      <c r="D118" s="44" t="str">
        <f>+'Cierre Financiero 2025'!C102</f>
        <v>MOISES CEPEDA RESTREPO</v>
      </c>
      <c r="E118" s="56"/>
      <c r="F118" s="56"/>
      <c r="G118" s="95"/>
      <c r="H118" s="95"/>
      <c r="I118" s="95"/>
      <c r="J118" s="543"/>
      <c r="K118" s="95"/>
      <c r="L118" s="51"/>
      <c r="M118" s="51"/>
      <c r="N118" s="51"/>
      <c r="O118" s="51"/>
      <c r="P118" s="51"/>
      <c r="Q118" s="51"/>
      <c r="R118" s="51"/>
      <c r="S118" s="51"/>
      <c r="T118" s="51"/>
      <c r="U118" s="51"/>
      <c r="V118" s="51"/>
      <c r="W118" s="51"/>
      <c r="X118" s="51"/>
      <c r="Y118" s="39"/>
    </row>
    <row r="119" spans="1:25" x14ac:dyDescent="0.35">
      <c r="A119" s="39"/>
      <c r="B119" s="39"/>
      <c r="C119" s="39"/>
      <c r="D119" s="39"/>
      <c r="E119" s="39"/>
      <c r="F119" s="56"/>
      <c r="G119" s="56"/>
      <c r="H119" s="56"/>
      <c r="I119" s="56"/>
      <c r="J119" s="185"/>
      <c r="K119" s="56"/>
      <c r="L119" s="39"/>
      <c r="M119" s="39"/>
      <c r="N119" s="39"/>
      <c r="O119" s="39"/>
      <c r="P119" s="39"/>
      <c r="Q119" s="39"/>
      <c r="R119" s="39"/>
      <c r="S119" s="39"/>
      <c r="T119" s="39"/>
      <c r="U119" s="39"/>
      <c r="V119" s="39"/>
      <c r="W119" s="39"/>
      <c r="X119" s="39"/>
      <c r="Y119" s="39"/>
    </row>
  </sheetData>
  <autoFilter ref="B66:X76"/>
  <mergeCells count="37">
    <mergeCell ref="K56:L56"/>
    <mergeCell ref="M56:T56"/>
    <mergeCell ref="U56:V56"/>
    <mergeCell ref="B1:C1"/>
    <mergeCell ref="B2:H2"/>
    <mergeCell ref="I2:M3"/>
    <mergeCell ref="N2:X3"/>
    <mergeCell ref="B3:H3"/>
    <mergeCell ref="B5:X5"/>
    <mergeCell ref="B7:J7"/>
    <mergeCell ref="K7:L7"/>
    <mergeCell ref="M7:T7"/>
    <mergeCell ref="U7:V7"/>
    <mergeCell ref="W7:X7"/>
    <mergeCell ref="W56:X56"/>
    <mergeCell ref="W107:X107"/>
    <mergeCell ref="B109:B114"/>
    <mergeCell ref="W79:X79"/>
    <mergeCell ref="M99:T99"/>
    <mergeCell ref="U99:V99"/>
    <mergeCell ref="W99:X99"/>
    <mergeCell ref="B101:B105"/>
    <mergeCell ref="B79:J79"/>
    <mergeCell ref="K79:L79"/>
    <mergeCell ref="M79:T79"/>
    <mergeCell ref="U79:V79"/>
    <mergeCell ref="M107:T107"/>
    <mergeCell ref="U107:V107"/>
    <mergeCell ref="B118:C118"/>
    <mergeCell ref="B99:J99"/>
    <mergeCell ref="B107:J107"/>
    <mergeCell ref="B56:J56"/>
    <mergeCell ref="B67:B76"/>
    <mergeCell ref="B81:B97"/>
    <mergeCell ref="B116:C116"/>
    <mergeCell ref="B117:C117"/>
    <mergeCell ref="B58:B64"/>
  </mergeCells>
  <conditionalFormatting sqref="D107:Y107">
    <cfRule type="dataBar" priority="1317">
      <dataBar>
        <cfvo type="num" val="0"/>
        <cfvo type="num" val="1"/>
        <color theme="9" tint="-0.499984740745262"/>
      </dataBar>
      <extLst>
        <ext xmlns:x14="http://schemas.microsoft.com/office/spreadsheetml/2009/9/main" uri="{B025F937-C7B1-47D3-B67F-A62EFF666E3E}">
          <x14:id>{8213965D-7414-4179-A5B4-57A87C88BA96}</x14:id>
        </ext>
      </extLst>
    </cfRule>
    <cfRule type="dataBar" priority="1318">
      <dataBar>
        <cfvo type="num" val="0"/>
        <cfvo type="num" val="1"/>
        <color rgb="FF638EC6"/>
      </dataBar>
      <extLst>
        <ext xmlns:x14="http://schemas.microsoft.com/office/spreadsheetml/2009/9/main" uri="{B025F937-C7B1-47D3-B67F-A62EFF666E3E}">
          <x14:id>{CA4618B3-0136-4FEE-A4F2-EDAABF322F5D}</x14:id>
        </ext>
      </extLst>
    </cfRule>
    <cfRule type="dataBar" priority="1319">
      <dataBar>
        <cfvo type="num" val="0"/>
        <cfvo type="num" val="1"/>
        <color rgb="FF00B0F0"/>
      </dataBar>
      <extLst>
        <ext xmlns:x14="http://schemas.microsoft.com/office/spreadsheetml/2009/9/main" uri="{B025F937-C7B1-47D3-B67F-A62EFF666E3E}">
          <x14:id>{EF26BA39-FB36-441F-AA01-EBB5FBDEC7D5}</x14:id>
        </ext>
      </extLst>
    </cfRule>
    <cfRule type="dataBar" priority="1320">
      <dataBar>
        <cfvo type="min"/>
        <cfvo type="max"/>
        <color rgb="FF00B0F0"/>
      </dataBar>
      <extLst>
        <ext xmlns:x14="http://schemas.microsoft.com/office/spreadsheetml/2009/9/main" uri="{B025F937-C7B1-47D3-B67F-A62EFF666E3E}">
          <x14:id>{3B0FE5B1-041B-42D7-8424-1BED89DF70A3}</x14:id>
        </ext>
      </extLst>
    </cfRule>
    <cfRule type="dataBar" priority="1321">
      <dataBar>
        <cfvo type="num" val="0"/>
        <cfvo type="num" val="1"/>
        <color rgb="FF63C384"/>
      </dataBar>
      <extLst>
        <ext xmlns:x14="http://schemas.microsoft.com/office/spreadsheetml/2009/9/main" uri="{B025F937-C7B1-47D3-B67F-A62EFF666E3E}">
          <x14:id>{3CA8D64F-A299-4D82-85DC-BFBB6CB993C9}</x14:id>
        </ext>
      </extLst>
    </cfRule>
    <cfRule type="dataBar" priority="1322">
      <dataBar>
        <cfvo type="min"/>
        <cfvo type="max"/>
        <color rgb="FF008AEF"/>
      </dataBar>
      <extLst>
        <ext xmlns:x14="http://schemas.microsoft.com/office/spreadsheetml/2009/9/main" uri="{B025F937-C7B1-47D3-B67F-A62EFF666E3E}">
          <x14:id>{BAFC2635-2AF5-41C7-B44C-C24A1C82DB7F}</x14:id>
        </ext>
      </extLst>
    </cfRule>
  </conditionalFormatting>
  <conditionalFormatting sqref="L45:L46 L9:L42 L48:L55">
    <cfRule type="dataBar" priority="3019">
      <dataBar>
        <cfvo type="num" val="0"/>
        <cfvo type="num" val="1"/>
        <color rgb="FF00B0F0"/>
      </dataBar>
      <extLst>
        <ext xmlns:x14="http://schemas.microsoft.com/office/spreadsheetml/2009/9/main" uri="{B025F937-C7B1-47D3-B67F-A62EFF666E3E}">
          <x14:id>{D218284F-5938-478E-8151-B625C7EBF4A9}</x14:id>
        </ext>
      </extLst>
    </cfRule>
    <cfRule type="dataBar" priority="3020">
      <dataBar>
        <cfvo type="min"/>
        <cfvo type="max"/>
        <color rgb="FF00B0F0"/>
      </dataBar>
      <extLst>
        <ext xmlns:x14="http://schemas.microsoft.com/office/spreadsheetml/2009/9/main" uri="{B025F937-C7B1-47D3-B67F-A62EFF666E3E}">
          <x14:id>{00457C13-0FC5-44B9-85B4-E3B0562B0118}</x14:id>
        </ext>
      </extLst>
    </cfRule>
    <cfRule type="dataBar" priority="3021">
      <dataBar>
        <cfvo type="num" val="0"/>
        <cfvo type="num" val="1"/>
        <color rgb="FF638EC6"/>
      </dataBar>
      <extLst>
        <ext xmlns:x14="http://schemas.microsoft.com/office/spreadsheetml/2009/9/main" uri="{B025F937-C7B1-47D3-B67F-A62EFF666E3E}">
          <x14:id>{D8231C69-B958-4D75-A4DD-AB453E047CF3}</x14:id>
        </ext>
      </extLst>
    </cfRule>
    <cfRule type="dataBar" priority="3022">
      <dataBar>
        <cfvo type="min"/>
        <cfvo type="max"/>
        <color rgb="FF008AEF"/>
      </dataBar>
      <extLst>
        <ext xmlns:x14="http://schemas.microsoft.com/office/spreadsheetml/2009/9/main" uri="{B025F937-C7B1-47D3-B67F-A62EFF666E3E}">
          <x14:id>{29F0461C-FA8F-4651-A69F-E7233298FC11}</x14:id>
        </ext>
      </extLst>
    </cfRule>
    <cfRule type="dataBar" priority="3023">
      <dataBar>
        <cfvo type="num" val="0"/>
        <cfvo type="num" val="1"/>
        <color rgb="FF63C384"/>
      </dataBar>
      <extLst>
        <ext xmlns:x14="http://schemas.microsoft.com/office/spreadsheetml/2009/9/main" uri="{B025F937-C7B1-47D3-B67F-A62EFF666E3E}">
          <x14:id>{EC1587F8-E6D6-4B44-AB8B-092E4D21740F}</x14:id>
        </ext>
      </extLst>
    </cfRule>
  </conditionalFormatting>
  <conditionalFormatting sqref="L47">
    <cfRule type="dataBar" priority="695">
      <dataBar>
        <cfvo type="num" val="0"/>
        <cfvo type="num" val="1"/>
        <color theme="9" tint="-0.499984740745262"/>
      </dataBar>
      <extLst>
        <ext xmlns:x14="http://schemas.microsoft.com/office/spreadsheetml/2009/9/main" uri="{B025F937-C7B1-47D3-B67F-A62EFF666E3E}">
          <x14:id>{BF696E50-4240-479F-BE24-3B2C3F1EBF39}</x14:id>
        </ext>
      </extLst>
    </cfRule>
    <cfRule type="dataBar" priority="696">
      <dataBar>
        <cfvo type="num" val="0"/>
        <cfvo type="num" val="1"/>
        <color rgb="FF00B0F0"/>
      </dataBar>
      <extLst>
        <ext xmlns:x14="http://schemas.microsoft.com/office/spreadsheetml/2009/9/main" uri="{B025F937-C7B1-47D3-B67F-A62EFF666E3E}">
          <x14:id>{1906422F-469C-49B9-817C-5BB5D35CC750}</x14:id>
        </ext>
      </extLst>
    </cfRule>
    <cfRule type="dataBar" priority="697">
      <dataBar>
        <cfvo type="min"/>
        <cfvo type="max"/>
        <color rgb="FF00B0F0"/>
      </dataBar>
      <extLst>
        <ext xmlns:x14="http://schemas.microsoft.com/office/spreadsheetml/2009/9/main" uri="{B025F937-C7B1-47D3-B67F-A62EFF666E3E}">
          <x14:id>{AE621D71-9F72-4F66-A97E-211D400FCEA2}</x14:id>
        </ext>
      </extLst>
    </cfRule>
    <cfRule type="dataBar" priority="698">
      <dataBar>
        <cfvo type="num" val="0"/>
        <cfvo type="num" val="1"/>
        <color rgb="FF63C384"/>
      </dataBar>
      <extLst>
        <ext xmlns:x14="http://schemas.microsoft.com/office/spreadsheetml/2009/9/main" uri="{B025F937-C7B1-47D3-B67F-A62EFF666E3E}">
          <x14:id>{4BDD1C67-8111-4CCA-A694-63100C8E7FF3}</x14:id>
        </ext>
      </extLst>
    </cfRule>
    <cfRule type="dataBar" priority="699">
      <dataBar>
        <cfvo type="min"/>
        <cfvo type="max"/>
        <color rgb="FF008AEF"/>
      </dataBar>
      <extLst>
        <ext xmlns:x14="http://schemas.microsoft.com/office/spreadsheetml/2009/9/main" uri="{B025F937-C7B1-47D3-B67F-A62EFF666E3E}">
          <x14:id>{DA11B9CF-1B7D-4B61-8237-A054F87225FD}</x14:id>
        </ext>
      </extLst>
    </cfRule>
    <cfRule type="dataBar" priority="700">
      <dataBar>
        <cfvo type="num" val="0"/>
        <cfvo type="num" val="1"/>
        <color rgb="FF00B0F0"/>
      </dataBar>
      <extLst>
        <ext xmlns:x14="http://schemas.microsoft.com/office/spreadsheetml/2009/9/main" uri="{B025F937-C7B1-47D3-B67F-A62EFF666E3E}">
          <x14:id>{AA850FAA-DDB4-4949-92A3-D87AE68821C1}</x14:id>
        </ext>
      </extLst>
    </cfRule>
    <cfRule type="dataBar" priority="701">
      <dataBar>
        <cfvo type="min"/>
        <cfvo type="max"/>
        <color rgb="FF00B0F0"/>
      </dataBar>
      <extLst>
        <ext xmlns:x14="http://schemas.microsoft.com/office/spreadsheetml/2009/9/main" uri="{B025F937-C7B1-47D3-B67F-A62EFF666E3E}">
          <x14:id>{08B935B7-53CD-4FF2-9405-AF710B299D0B}</x14:id>
        </ext>
      </extLst>
    </cfRule>
    <cfRule type="dataBar" priority="702">
      <dataBar>
        <cfvo type="num" val="0"/>
        <cfvo type="num" val="1"/>
        <color rgb="FF63C384"/>
      </dataBar>
      <extLst>
        <ext xmlns:x14="http://schemas.microsoft.com/office/spreadsheetml/2009/9/main" uri="{B025F937-C7B1-47D3-B67F-A62EFF666E3E}">
          <x14:id>{58ECD618-5CBA-4E3C-9AD2-BBB41154A18D}</x14:id>
        </ext>
      </extLst>
    </cfRule>
    <cfRule type="dataBar" priority="703">
      <dataBar>
        <cfvo type="min"/>
        <cfvo type="max"/>
        <color rgb="FF008AEF"/>
      </dataBar>
      <extLst>
        <ext xmlns:x14="http://schemas.microsoft.com/office/spreadsheetml/2009/9/main" uri="{B025F937-C7B1-47D3-B67F-A62EFF666E3E}">
          <x14:id>{7A98487A-AC15-4A1F-AE36-414E8873B4E2}</x14:id>
        </ext>
      </extLst>
    </cfRule>
    <cfRule type="dataBar" priority="704">
      <dataBar>
        <cfvo type="num" val="0"/>
        <cfvo type="num" val="1"/>
        <color rgb="FF00B0F0"/>
      </dataBar>
      <extLst>
        <ext xmlns:x14="http://schemas.microsoft.com/office/spreadsheetml/2009/9/main" uri="{B025F937-C7B1-47D3-B67F-A62EFF666E3E}">
          <x14:id>{3CED0670-EC5E-4D27-9BA0-8610AC585D1B}</x14:id>
        </ext>
      </extLst>
    </cfRule>
    <cfRule type="dataBar" priority="705">
      <dataBar>
        <cfvo type="min"/>
        <cfvo type="max"/>
        <color rgb="FF00B0F0"/>
      </dataBar>
      <extLst>
        <ext xmlns:x14="http://schemas.microsoft.com/office/spreadsheetml/2009/9/main" uri="{B025F937-C7B1-47D3-B67F-A62EFF666E3E}">
          <x14:id>{2DEF4BC0-DBA7-458B-8002-E4BE19CC4F9C}</x14:id>
        </ext>
      </extLst>
    </cfRule>
    <cfRule type="dataBar" priority="706">
      <dataBar>
        <cfvo type="num" val="0"/>
        <cfvo type="num" val="1"/>
        <color rgb="FF63C384"/>
      </dataBar>
      <extLst>
        <ext xmlns:x14="http://schemas.microsoft.com/office/spreadsheetml/2009/9/main" uri="{B025F937-C7B1-47D3-B67F-A62EFF666E3E}">
          <x14:id>{56FA919B-B6CA-4336-B78F-F58C6DFECE14}</x14:id>
        </ext>
      </extLst>
    </cfRule>
    <cfRule type="dataBar" priority="707">
      <dataBar>
        <cfvo type="min"/>
        <cfvo type="max"/>
        <color rgb="FF008AEF"/>
      </dataBar>
      <extLst>
        <ext xmlns:x14="http://schemas.microsoft.com/office/spreadsheetml/2009/9/main" uri="{B025F937-C7B1-47D3-B67F-A62EFF666E3E}">
          <x14:id>{D249C4A8-60EF-4A5E-B876-74031CBEB887}</x14:id>
        </ext>
      </extLst>
    </cfRule>
    <cfRule type="dataBar" priority="708">
      <dataBar>
        <cfvo type="num" val="0"/>
        <cfvo type="num" val="1"/>
        <color rgb="FF00B0F0"/>
      </dataBar>
      <extLst>
        <ext xmlns:x14="http://schemas.microsoft.com/office/spreadsheetml/2009/9/main" uri="{B025F937-C7B1-47D3-B67F-A62EFF666E3E}">
          <x14:id>{1DB19064-832E-43ED-998A-0349204BECEC}</x14:id>
        </ext>
      </extLst>
    </cfRule>
    <cfRule type="dataBar" priority="709">
      <dataBar>
        <cfvo type="min"/>
        <cfvo type="max"/>
        <color rgb="FF00B0F0"/>
      </dataBar>
      <extLst>
        <ext xmlns:x14="http://schemas.microsoft.com/office/spreadsheetml/2009/9/main" uri="{B025F937-C7B1-47D3-B67F-A62EFF666E3E}">
          <x14:id>{1DCE496E-CB5D-43C5-B634-ECF198D0A348}</x14:id>
        </ext>
      </extLst>
    </cfRule>
    <cfRule type="dataBar" priority="710">
      <dataBar>
        <cfvo type="num" val="0"/>
        <cfvo type="num" val="1"/>
        <color rgb="FF63C384"/>
      </dataBar>
      <extLst>
        <ext xmlns:x14="http://schemas.microsoft.com/office/spreadsheetml/2009/9/main" uri="{B025F937-C7B1-47D3-B67F-A62EFF666E3E}">
          <x14:id>{E2934D5A-880E-4386-ABB7-81CA39A5251D}</x14:id>
        </ext>
      </extLst>
    </cfRule>
    <cfRule type="dataBar" priority="711">
      <dataBar>
        <cfvo type="min"/>
        <cfvo type="max"/>
        <color rgb="FF008AEF"/>
      </dataBar>
      <extLst>
        <ext xmlns:x14="http://schemas.microsoft.com/office/spreadsheetml/2009/9/main" uri="{B025F937-C7B1-47D3-B67F-A62EFF666E3E}">
          <x14:id>{4DF30CFE-F123-48FC-98C8-6B422C2FDE37}</x14:id>
        </ext>
      </extLst>
    </cfRule>
    <cfRule type="dataBar" priority="712">
      <dataBar>
        <cfvo type="num" val="0"/>
        <cfvo type="num" val="1"/>
        <color rgb="FF00B0F0"/>
      </dataBar>
      <extLst>
        <ext xmlns:x14="http://schemas.microsoft.com/office/spreadsheetml/2009/9/main" uri="{B025F937-C7B1-47D3-B67F-A62EFF666E3E}">
          <x14:id>{3394B11C-6529-4077-89E6-AA2839582086}</x14:id>
        </ext>
      </extLst>
    </cfRule>
    <cfRule type="dataBar" priority="713">
      <dataBar>
        <cfvo type="min"/>
        <cfvo type="max"/>
        <color rgb="FF00B0F0"/>
      </dataBar>
      <extLst>
        <ext xmlns:x14="http://schemas.microsoft.com/office/spreadsheetml/2009/9/main" uri="{B025F937-C7B1-47D3-B67F-A62EFF666E3E}">
          <x14:id>{104BBCDF-5B70-4F9C-86E3-7C6817B95D34}</x14:id>
        </ext>
      </extLst>
    </cfRule>
    <cfRule type="dataBar" priority="714">
      <dataBar>
        <cfvo type="num" val="0"/>
        <cfvo type="num" val="1"/>
        <color rgb="FF63C384"/>
      </dataBar>
      <extLst>
        <ext xmlns:x14="http://schemas.microsoft.com/office/spreadsheetml/2009/9/main" uri="{B025F937-C7B1-47D3-B67F-A62EFF666E3E}">
          <x14:id>{6B2CCD13-F7EE-41E0-A6C6-F6A403B0B2E6}</x14:id>
        </ext>
      </extLst>
    </cfRule>
    <cfRule type="dataBar" priority="715">
      <dataBar>
        <cfvo type="min"/>
        <cfvo type="max"/>
        <color rgb="FF008AEF"/>
      </dataBar>
      <extLst>
        <ext xmlns:x14="http://schemas.microsoft.com/office/spreadsheetml/2009/9/main" uri="{B025F937-C7B1-47D3-B67F-A62EFF666E3E}">
          <x14:id>{20136A23-D4B1-4F56-B5FD-5AF5DC6A95DF}</x14:id>
        </ext>
      </extLst>
    </cfRule>
    <cfRule type="dataBar" priority="716">
      <dataBar>
        <cfvo type="num" val="0"/>
        <cfvo type="num" val="1"/>
        <color rgb="FF00B0F0"/>
      </dataBar>
      <extLst>
        <ext xmlns:x14="http://schemas.microsoft.com/office/spreadsheetml/2009/9/main" uri="{B025F937-C7B1-47D3-B67F-A62EFF666E3E}">
          <x14:id>{8861EB1B-A801-4174-8D57-8882117C3EB6}</x14:id>
        </ext>
      </extLst>
    </cfRule>
    <cfRule type="dataBar" priority="717">
      <dataBar>
        <cfvo type="min"/>
        <cfvo type="max"/>
        <color rgb="FF00B0F0"/>
      </dataBar>
      <extLst>
        <ext xmlns:x14="http://schemas.microsoft.com/office/spreadsheetml/2009/9/main" uri="{B025F937-C7B1-47D3-B67F-A62EFF666E3E}">
          <x14:id>{9FFACCDE-8062-4B1C-A051-76219A7CD9FD}</x14:id>
        </ext>
      </extLst>
    </cfRule>
    <cfRule type="dataBar" priority="718">
      <dataBar>
        <cfvo type="num" val="0"/>
        <cfvo type="num" val="1"/>
        <color rgb="FF63C384"/>
      </dataBar>
      <extLst>
        <ext xmlns:x14="http://schemas.microsoft.com/office/spreadsheetml/2009/9/main" uri="{B025F937-C7B1-47D3-B67F-A62EFF666E3E}">
          <x14:id>{A74676BA-F450-45C5-A1C6-6A188C790535}</x14:id>
        </ext>
      </extLst>
    </cfRule>
    <cfRule type="dataBar" priority="719">
      <dataBar>
        <cfvo type="min"/>
        <cfvo type="max"/>
        <color rgb="FF008AEF"/>
      </dataBar>
      <extLst>
        <ext xmlns:x14="http://schemas.microsoft.com/office/spreadsheetml/2009/9/main" uri="{B025F937-C7B1-47D3-B67F-A62EFF666E3E}">
          <x14:id>{3593D249-9460-4F1C-97CC-285D4E4AF752}</x14:id>
        </ext>
      </extLst>
    </cfRule>
    <cfRule type="dataBar" priority="750">
      <dataBar>
        <cfvo type="num" val="0"/>
        <cfvo type="num" val="1"/>
        <color theme="9" tint="-0.499984740745262"/>
      </dataBar>
      <extLst>
        <ext xmlns:x14="http://schemas.microsoft.com/office/spreadsheetml/2009/9/main" uri="{B025F937-C7B1-47D3-B67F-A62EFF666E3E}">
          <x14:id>{7F147FC3-D206-4B72-BBF8-3022265F9BF0}</x14:id>
        </ext>
      </extLst>
    </cfRule>
    <cfRule type="dataBar" priority="761">
      <dataBar>
        <cfvo type="num" val="0"/>
        <cfvo type="num" val="1"/>
        <color rgb="FF638EC6"/>
      </dataBar>
      <extLst>
        <ext xmlns:x14="http://schemas.microsoft.com/office/spreadsheetml/2009/9/main" uri="{B025F937-C7B1-47D3-B67F-A62EFF666E3E}">
          <x14:id>{9F013C9F-D0F0-46AC-8723-69D4AB56EFF9}</x14:id>
        </ext>
      </extLst>
    </cfRule>
  </conditionalFormatting>
  <conditionalFormatting sqref="L59:L65">
    <cfRule type="dataBar" priority="1643">
      <dataBar>
        <cfvo type="num" val="0"/>
        <cfvo type="num" val="1"/>
        <color rgb="FF00B0F0"/>
      </dataBar>
      <extLst>
        <ext xmlns:x14="http://schemas.microsoft.com/office/spreadsheetml/2009/9/main" uri="{B025F937-C7B1-47D3-B67F-A62EFF666E3E}">
          <x14:id>{A8FCF2AA-44AD-4E69-B4B8-EA0F54589435}</x14:id>
        </ext>
      </extLst>
    </cfRule>
    <cfRule type="dataBar" priority="1644">
      <dataBar>
        <cfvo type="min"/>
        <cfvo type="max"/>
        <color rgb="FF00B0F0"/>
      </dataBar>
      <extLst>
        <ext xmlns:x14="http://schemas.microsoft.com/office/spreadsheetml/2009/9/main" uri="{B025F937-C7B1-47D3-B67F-A62EFF666E3E}">
          <x14:id>{1B100675-B4DC-4B82-BB54-C11224F83F5D}</x14:id>
        </ext>
      </extLst>
    </cfRule>
    <cfRule type="dataBar" priority="1645">
      <dataBar>
        <cfvo type="num" val="0"/>
        <cfvo type="num" val="1"/>
        <color rgb="FF638EC6"/>
      </dataBar>
      <extLst>
        <ext xmlns:x14="http://schemas.microsoft.com/office/spreadsheetml/2009/9/main" uri="{B025F937-C7B1-47D3-B67F-A62EFF666E3E}">
          <x14:id>{A672E7C5-48A7-4BFF-A6ED-4B134C65AD14}</x14:id>
        </ext>
      </extLst>
    </cfRule>
    <cfRule type="dataBar" priority="1646">
      <dataBar>
        <cfvo type="min"/>
        <cfvo type="max"/>
        <color rgb="FF008AEF"/>
      </dataBar>
      <extLst>
        <ext xmlns:x14="http://schemas.microsoft.com/office/spreadsheetml/2009/9/main" uri="{B025F937-C7B1-47D3-B67F-A62EFF666E3E}">
          <x14:id>{52B462D3-0D1B-4009-9C80-C3C320CED551}</x14:id>
        </ext>
      </extLst>
    </cfRule>
    <cfRule type="dataBar" priority="1647">
      <dataBar>
        <cfvo type="num" val="0"/>
        <cfvo type="num" val="1"/>
        <color rgb="FF63C384"/>
      </dataBar>
      <extLst>
        <ext xmlns:x14="http://schemas.microsoft.com/office/spreadsheetml/2009/9/main" uri="{B025F937-C7B1-47D3-B67F-A62EFF666E3E}">
          <x14:id>{368C3E1B-44D4-40B8-8311-D4D85A6080F9}</x14:id>
        </ext>
      </extLst>
    </cfRule>
  </conditionalFormatting>
  <conditionalFormatting sqref="L77">
    <cfRule type="dataBar" priority="969">
      <dataBar>
        <cfvo type="num" val="0"/>
        <cfvo type="num" val="1"/>
        <color rgb="FF00B0F0"/>
      </dataBar>
      <extLst>
        <ext xmlns:x14="http://schemas.microsoft.com/office/spreadsheetml/2009/9/main" uri="{B025F937-C7B1-47D3-B67F-A62EFF666E3E}">
          <x14:id>{72AB23B8-F07F-433D-8401-E6A6BCE0E8A3}</x14:id>
        </ext>
      </extLst>
    </cfRule>
    <cfRule type="dataBar" priority="970">
      <dataBar>
        <cfvo type="min"/>
        <cfvo type="max"/>
        <color rgb="FF00B0F0"/>
      </dataBar>
      <extLst>
        <ext xmlns:x14="http://schemas.microsoft.com/office/spreadsheetml/2009/9/main" uri="{B025F937-C7B1-47D3-B67F-A62EFF666E3E}">
          <x14:id>{BCE69161-6CC6-4DF6-A2D4-1FB67299DE10}</x14:id>
        </ext>
      </extLst>
    </cfRule>
    <cfRule type="dataBar" priority="971">
      <dataBar>
        <cfvo type="num" val="0"/>
        <cfvo type="num" val="1"/>
        <color rgb="FF638EC6"/>
      </dataBar>
      <extLst>
        <ext xmlns:x14="http://schemas.microsoft.com/office/spreadsheetml/2009/9/main" uri="{B025F937-C7B1-47D3-B67F-A62EFF666E3E}">
          <x14:id>{6600E018-CDCB-46EE-9656-7EF87EB99DC8}</x14:id>
        </ext>
      </extLst>
    </cfRule>
    <cfRule type="dataBar" priority="972">
      <dataBar>
        <cfvo type="min"/>
        <cfvo type="max"/>
        <color rgb="FF008AEF"/>
      </dataBar>
      <extLst>
        <ext xmlns:x14="http://schemas.microsoft.com/office/spreadsheetml/2009/9/main" uri="{B025F937-C7B1-47D3-B67F-A62EFF666E3E}">
          <x14:id>{268B90E8-F3D3-44E9-8616-5D1EA39FF919}</x14:id>
        </ext>
      </extLst>
    </cfRule>
    <cfRule type="dataBar" priority="973">
      <dataBar>
        <cfvo type="num" val="0"/>
        <cfvo type="num" val="1"/>
        <color rgb="FF63C384"/>
      </dataBar>
      <extLst>
        <ext xmlns:x14="http://schemas.microsoft.com/office/spreadsheetml/2009/9/main" uri="{B025F937-C7B1-47D3-B67F-A62EFF666E3E}">
          <x14:id>{60FD5984-3299-45AC-AEAA-305EB15869C2}</x14:id>
        </ext>
      </extLst>
    </cfRule>
  </conditionalFormatting>
  <conditionalFormatting sqref="L78">
    <cfRule type="dataBar" priority="1369">
      <dataBar>
        <cfvo type="num" val="0"/>
        <cfvo type="num" val="1"/>
        <color theme="9" tint="-0.499984740745262"/>
      </dataBar>
      <extLst>
        <ext xmlns:x14="http://schemas.microsoft.com/office/spreadsheetml/2009/9/main" uri="{B025F937-C7B1-47D3-B67F-A62EFF666E3E}">
          <x14:id>{C538D25B-E9C7-47F8-902E-F9FFB7B07236}</x14:id>
        </ext>
      </extLst>
    </cfRule>
    <cfRule type="dataBar" priority="1370">
      <dataBar>
        <cfvo type="num" val="0"/>
        <cfvo type="num" val="1"/>
        <color rgb="FF00B0F0"/>
      </dataBar>
      <extLst>
        <ext xmlns:x14="http://schemas.microsoft.com/office/spreadsheetml/2009/9/main" uri="{B025F937-C7B1-47D3-B67F-A62EFF666E3E}">
          <x14:id>{D04FE0A6-7F42-4D40-9DEC-67FC5310BF7B}</x14:id>
        </ext>
      </extLst>
    </cfRule>
    <cfRule type="dataBar" priority="1371">
      <dataBar>
        <cfvo type="min"/>
        <cfvo type="max"/>
        <color rgb="FF00B0F0"/>
      </dataBar>
      <extLst>
        <ext xmlns:x14="http://schemas.microsoft.com/office/spreadsheetml/2009/9/main" uri="{B025F937-C7B1-47D3-B67F-A62EFF666E3E}">
          <x14:id>{CCDEAB8E-B2BB-411F-BB89-7648B5359B69}</x14:id>
        </ext>
      </extLst>
    </cfRule>
    <cfRule type="dataBar" priority="1372">
      <dataBar>
        <cfvo type="num" val="0"/>
        <cfvo type="num" val="1"/>
        <color rgb="FF63C384"/>
      </dataBar>
      <extLst>
        <ext xmlns:x14="http://schemas.microsoft.com/office/spreadsheetml/2009/9/main" uri="{B025F937-C7B1-47D3-B67F-A62EFF666E3E}">
          <x14:id>{4252D586-D47A-433A-A743-A0C411B92A62}</x14:id>
        </ext>
      </extLst>
    </cfRule>
    <cfRule type="dataBar" priority="1373">
      <dataBar>
        <cfvo type="min"/>
        <cfvo type="max"/>
        <color rgb="FF008AEF"/>
      </dataBar>
      <extLst>
        <ext xmlns:x14="http://schemas.microsoft.com/office/spreadsheetml/2009/9/main" uri="{B025F937-C7B1-47D3-B67F-A62EFF666E3E}">
          <x14:id>{EC8C6272-DD51-44B6-8483-AF75A85C1503}</x14:id>
        </ext>
      </extLst>
    </cfRule>
    <cfRule type="dataBar" priority="1374">
      <dataBar>
        <cfvo type="num" val="0"/>
        <cfvo type="num" val="1"/>
        <color rgb="FF00B0F0"/>
      </dataBar>
      <extLst>
        <ext xmlns:x14="http://schemas.microsoft.com/office/spreadsheetml/2009/9/main" uri="{B025F937-C7B1-47D3-B67F-A62EFF666E3E}">
          <x14:id>{811515EC-6F3E-4F9F-BCFE-EAD3F2553A9D}</x14:id>
        </ext>
      </extLst>
    </cfRule>
    <cfRule type="dataBar" priority="1375">
      <dataBar>
        <cfvo type="min"/>
        <cfvo type="max"/>
        <color rgb="FF00B0F0"/>
      </dataBar>
      <extLst>
        <ext xmlns:x14="http://schemas.microsoft.com/office/spreadsheetml/2009/9/main" uri="{B025F937-C7B1-47D3-B67F-A62EFF666E3E}">
          <x14:id>{B36915BC-E154-4A36-A03E-ECDB5EC11730}</x14:id>
        </ext>
      </extLst>
    </cfRule>
    <cfRule type="dataBar" priority="1376">
      <dataBar>
        <cfvo type="num" val="0"/>
        <cfvo type="num" val="1"/>
        <color rgb="FF63C384"/>
      </dataBar>
      <extLst>
        <ext xmlns:x14="http://schemas.microsoft.com/office/spreadsheetml/2009/9/main" uri="{B025F937-C7B1-47D3-B67F-A62EFF666E3E}">
          <x14:id>{E992CE94-DA4B-4095-8630-7D7139F51D5E}</x14:id>
        </ext>
      </extLst>
    </cfRule>
    <cfRule type="dataBar" priority="1377">
      <dataBar>
        <cfvo type="min"/>
        <cfvo type="max"/>
        <color rgb="FF008AEF"/>
      </dataBar>
      <extLst>
        <ext xmlns:x14="http://schemas.microsoft.com/office/spreadsheetml/2009/9/main" uri="{B025F937-C7B1-47D3-B67F-A62EFF666E3E}">
          <x14:id>{B3CA71DC-FE2E-4BAE-ACFB-0722CF0C4398}</x14:id>
        </ext>
      </extLst>
    </cfRule>
    <cfRule type="dataBar" priority="1378">
      <dataBar>
        <cfvo type="num" val="0"/>
        <cfvo type="num" val="1"/>
        <color rgb="FF00B0F0"/>
      </dataBar>
      <extLst>
        <ext xmlns:x14="http://schemas.microsoft.com/office/spreadsheetml/2009/9/main" uri="{B025F937-C7B1-47D3-B67F-A62EFF666E3E}">
          <x14:id>{3C8BC2CC-FD36-4346-B2F3-7F3375277126}</x14:id>
        </ext>
      </extLst>
    </cfRule>
    <cfRule type="dataBar" priority="1379">
      <dataBar>
        <cfvo type="min"/>
        <cfvo type="max"/>
        <color rgb="FF00B0F0"/>
      </dataBar>
      <extLst>
        <ext xmlns:x14="http://schemas.microsoft.com/office/spreadsheetml/2009/9/main" uri="{B025F937-C7B1-47D3-B67F-A62EFF666E3E}">
          <x14:id>{3F53FC4C-7340-496D-9CD2-10C7312B4395}</x14:id>
        </ext>
      </extLst>
    </cfRule>
    <cfRule type="dataBar" priority="1380">
      <dataBar>
        <cfvo type="num" val="0"/>
        <cfvo type="num" val="1"/>
        <color rgb="FF63C384"/>
      </dataBar>
      <extLst>
        <ext xmlns:x14="http://schemas.microsoft.com/office/spreadsheetml/2009/9/main" uri="{B025F937-C7B1-47D3-B67F-A62EFF666E3E}">
          <x14:id>{3DA67A95-E80B-4ACA-A2D5-DCE3F8C09D77}</x14:id>
        </ext>
      </extLst>
    </cfRule>
    <cfRule type="dataBar" priority="1381">
      <dataBar>
        <cfvo type="min"/>
        <cfvo type="max"/>
        <color rgb="FF008AEF"/>
      </dataBar>
      <extLst>
        <ext xmlns:x14="http://schemas.microsoft.com/office/spreadsheetml/2009/9/main" uri="{B025F937-C7B1-47D3-B67F-A62EFF666E3E}">
          <x14:id>{E8590915-3A2E-4FFD-875C-9D93CFB5863F}</x14:id>
        </ext>
      </extLst>
    </cfRule>
    <cfRule type="dataBar" priority="1403">
      <dataBar>
        <cfvo type="num" val="0"/>
        <cfvo type="num" val="1"/>
        <color rgb="FF00B0F0"/>
      </dataBar>
      <extLst>
        <ext xmlns:x14="http://schemas.microsoft.com/office/spreadsheetml/2009/9/main" uri="{B025F937-C7B1-47D3-B67F-A62EFF666E3E}">
          <x14:id>{90A7C3AE-0CC3-4751-99AC-9F1480D84953}</x14:id>
        </ext>
      </extLst>
    </cfRule>
    <cfRule type="dataBar" priority="1404">
      <dataBar>
        <cfvo type="min"/>
        <cfvo type="max"/>
        <color rgb="FF00B0F0"/>
      </dataBar>
      <extLst>
        <ext xmlns:x14="http://schemas.microsoft.com/office/spreadsheetml/2009/9/main" uri="{B025F937-C7B1-47D3-B67F-A62EFF666E3E}">
          <x14:id>{5E3DD129-5B83-4F49-A812-230A154FCBC9}</x14:id>
        </ext>
      </extLst>
    </cfRule>
    <cfRule type="dataBar" priority="1405">
      <dataBar>
        <cfvo type="num" val="0"/>
        <cfvo type="num" val="1"/>
        <color rgb="FF63C384"/>
      </dataBar>
      <extLst>
        <ext xmlns:x14="http://schemas.microsoft.com/office/spreadsheetml/2009/9/main" uri="{B025F937-C7B1-47D3-B67F-A62EFF666E3E}">
          <x14:id>{05E708A6-DBC0-466A-AA04-84885FDD9350}</x14:id>
        </ext>
      </extLst>
    </cfRule>
    <cfRule type="dataBar" priority="1406">
      <dataBar>
        <cfvo type="min"/>
        <cfvo type="max"/>
        <color rgb="FF008AEF"/>
      </dataBar>
      <extLst>
        <ext xmlns:x14="http://schemas.microsoft.com/office/spreadsheetml/2009/9/main" uri="{B025F937-C7B1-47D3-B67F-A62EFF666E3E}">
          <x14:id>{FA5830A3-DD0C-4756-A6D8-13AE037CFD99}</x14:id>
        </ext>
      </extLst>
    </cfRule>
  </conditionalFormatting>
  <conditionalFormatting sqref="L82:L98">
    <cfRule type="dataBar" priority="1648">
      <dataBar>
        <cfvo type="num" val="0"/>
        <cfvo type="num" val="1"/>
        <color theme="9" tint="-0.499984740745262"/>
      </dataBar>
      <extLst>
        <ext xmlns:x14="http://schemas.microsoft.com/office/spreadsheetml/2009/9/main" uri="{B025F937-C7B1-47D3-B67F-A62EFF666E3E}">
          <x14:id>{E0AB8208-FB6A-4979-8D61-5BEAFA9A846B}</x14:id>
        </ext>
      </extLst>
    </cfRule>
    <cfRule type="dataBar" priority="1649">
      <dataBar>
        <cfvo type="num" val="0"/>
        <cfvo type="num" val="1"/>
        <color rgb="FF00B0F0"/>
      </dataBar>
      <extLst>
        <ext xmlns:x14="http://schemas.microsoft.com/office/spreadsheetml/2009/9/main" uri="{B025F937-C7B1-47D3-B67F-A62EFF666E3E}">
          <x14:id>{9F51C650-8926-4C7D-A257-61EE5EACC935}</x14:id>
        </ext>
      </extLst>
    </cfRule>
    <cfRule type="dataBar" priority="1650">
      <dataBar>
        <cfvo type="min"/>
        <cfvo type="max"/>
        <color rgb="FF00B0F0"/>
      </dataBar>
      <extLst>
        <ext xmlns:x14="http://schemas.microsoft.com/office/spreadsheetml/2009/9/main" uri="{B025F937-C7B1-47D3-B67F-A62EFF666E3E}">
          <x14:id>{B0EEA1A1-75F2-4F96-8E99-4A007491CA22}</x14:id>
        </ext>
      </extLst>
    </cfRule>
    <cfRule type="dataBar" priority="1651">
      <dataBar>
        <cfvo type="num" val="0"/>
        <cfvo type="num" val="1"/>
        <color rgb="FF63C384"/>
      </dataBar>
      <extLst>
        <ext xmlns:x14="http://schemas.microsoft.com/office/spreadsheetml/2009/9/main" uri="{B025F937-C7B1-47D3-B67F-A62EFF666E3E}">
          <x14:id>{4401C48B-B7E7-4CAF-86E1-980ADD6C4016}</x14:id>
        </ext>
      </extLst>
    </cfRule>
    <cfRule type="dataBar" priority="1652">
      <dataBar>
        <cfvo type="min"/>
        <cfvo type="max"/>
        <color rgb="FF008AEF"/>
      </dataBar>
      <extLst>
        <ext xmlns:x14="http://schemas.microsoft.com/office/spreadsheetml/2009/9/main" uri="{B025F937-C7B1-47D3-B67F-A62EFF666E3E}">
          <x14:id>{43F55615-3C0E-4DF4-8F2C-295BFFFEDB2A}</x14:id>
        </ext>
      </extLst>
    </cfRule>
    <cfRule type="dataBar" priority="1653">
      <dataBar>
        <cfvo type="num" val="0"/>
        <cfvo type="num" val="1"/>
        <color rgb="FF00B0F0"/>
      </dataBar>
      <extLst>
        <ext xmlns:x14="http://schemas.microsoft.com/office/spreadsheetml/2009/9/main" uri="{B025F937-C7B1-47D3-B67F-A62EFF666E3E}">
          <x14:id>{52319529-CFCA-41AF-B859-BA13AF15CF00}</x14:id>
        </ext>
      </extLst>
    </cfRule>
    <cfRule type="dataBar" priority="1654">
      <dataBar>
        <cfvo type="min"/>
        <cfvo type="max"/>
        <color rgb="FF00B0F0"/>
      </dataBar>
      <extLst>
        <ext xmlns:x14="http://schemas.microsoft.com/office/spreadsheetml/2009/9/main" uri="{B025F937-C7B1-47D3-B67F-A62EFF666E3E}">
          <x14:id>{8A5EA320-3458-4A5D-AE20-43B5E96D086E}</x14:id>
        </ext>
      </extLst>
    </cfRule>
    <cfRule type="dataBar" priority="1655">
      <dataBar>
        <cfvo type="num" val="0"/>
        <cfvo type="num" val="1"/>
        <color rgb="FF63C384"/>
      </dataBar>
      <extLst>
        <ext xmlns:x14="http://schemas.microsoft.com/office/spreadsheetml/2009/9/main" uri="{B025F937-C7B1-47D3-B67F-A62EFF666E3E}">
          <x14:id>{55C18E96-3394-4304-8350-A4355B6BEA7C}</x14:id>
        </ext>
      </extLst>
    </cfRule>
    <cfRule type="dataBar" priority="1656">
      <dataBar>
        <cfvo type="min"/>
        <cfvo type="max"/>
        <color rgb="FF008AEF"/>
      </dataBar>
      <extLst>
        <ext xmlns:x14="http://schemas.microsoft.com/office/spreadsheetml/2009/9/main" uri="{B025F937-C7B1-47D3-B67F-A62EFF666E3E}">
          <x14:id>{DA343A88-DF94-4CB4-B9D3-C286EA613E94}</x14:id>
        </ext>
      </extLst>
    </cfRule>
    <cfRule type="dataBar" priority="1657">
      <dataBar>
        <cfvo type="num" val="0"/>
        <cfvo type="num" val="1"/>
        <color rgb="FF00B0F0"/>
      </dataBar>
      <extLst>
        <ext xmlns:x14="http://schemas.microsoft.com/office/spreadsheetml/2009/9/main" uri="{B025F937-C7B1-47D3-B67F-A62EFF666E3E}">
          <x14:id>{F754F7ED-4224-4696-A3BA-25B8BD224227}</x14:id>
        </ext>
      </extLst>
    </cfRule>
    <cfRule type="dataBar" priority="1658">
      <dataBar>
        <cfvo type="min"/>
        <cfvo type="max"/>
        <color rgb="FF00B0F0"/>
      </dataBar>
      <extLst>
        <ext xmlns:x14="http://schemas.microsoft.com/office/spreadsheetml/2009/9/main" uri="{B025F937-C7B1-47D3-B67F-A62EFF666E3E}">
          <x14:id>{CA338CC6-4D69-45FD-BBAC-59D867BCA420}</x14:id>
        </ext>
      </extLst>
    </cfRule>
    <cfRule type="dataBar" priority="1659">
      <dataBar>
        <cfvo type="num" val="0"/>
        <cfvo type="num" val="1"/>
        <color rgb="FF63C384"/>
      </dataBar>
      <extLst>
        <ext xmlns:x14="http://schemas.microsoft.com/office/spreadsheetml/2009/9/main" uri="{B025F937-C7B1-47D3-B67F-A62EFF666E3E}">
          <x14:id>{ED3519CE-9EDC-426A-B018-C28FACEBA9E5}</x14:id>
        </ext>
      </extLst>
    </cfRule>
    <cfRule type="dataBar" priority="1660">
      <dataBar>
        <cfvo type="min"/>
        <cfvo type="max"/>
        <color rgb="FF008AEF"/>
      </dataBar>
      <extLst>
        <ext xmlns:x14="http://schemas.microsoft.com/office/spreadsheetml/2009/9/main" uri="{B025F937-C7B1-47D3-B67F-A62EFF666E3E}">
          <x14:id>{B7705E2D-2BBB-4B67-8F2B-34259553D690}</x14:id>
        </ext>
      </extLst>
    </cfRule>
    <cfRule type="dataBar" priority="1661">
      <dataBar>
        <cfvo type="num" val="0"/>
        <cfvo type="num" val="1"/>
        <color rgb="FF00B0F0"/>
      </dataBar>
      <extLst>
        <ext xmlns:x14="http://schemas.microsoft.com/office/spreadsheetml/2009/9/main" uri="{B025F937-C7B1-47D3-B67F-A62EFF666E3E}">
          <x14:id>{C1EE04C1-1E9A-4D6A-916A-F3D15A04DA97}</x14:id>
        </ext>
      </extLst>
    </cfRule>
    <cfRule type="dataBar" priority="1662">
      <dataBar>
        <cfvo type="min"/>
        <cfvo type="max"/>
        <color rgb="FF00B0F0"/>
      </dataBar>
      <extLst>
        <ext xmlns:x14="http://schemas.microsoft.com/office/spreadsheetml/2009/9/main" uri="{B025F937-C7B1-47D3-B67F-A62EFF666E3E}">
          <x14:id>{F84B2A36-92A0-4FEE-A664-E048AFA1C93E}</x14:id>
        </ext>
      </extLst>
    </cfRule>
    <cfRule type="dataBar" priority="1663">
      <dataBar>
        <cfvo type="num" val="0"/>
        <cfvo type="num" val="1"/>
        <color rgb="FF63C384"/>
      </dataBar>
      <extLst>
        <ext xmlns:x14="http://schemas.microsoft.com/office/spreadsheetml/2009/9/main" uri="{B025F937-C7B1-47D3-B67F-A62EFF666E3E}">
          <x14:id>{19DC034E-9C57-447C-A00B-5937BDA4502C}</x14:id>
        </ext>
      </extLst>
    </cfRule>
    <cfRule type="dataBar" priority="1664">
      <dataBar>
        <cfvo type="min"/>
        <cfvo type="max"/>
        <color rgb="FF008AEF"/>
      </dataBar>
      <extLst>
        <ext xmlns:x14="http://schemas.microsoft.com/office/spreadsheetml/2009/9/main" uri="{B025F937-C7B1-47D3-B67F-A62EFF666E3E}">
          <x14:id>{C264C07E-A854-418B-B48E-847E8717B18B}</x14:id>
        </ext>
      </extLst>
    </cfRule>
    <cfRule type="dataBar" priority="1665">
      <dataBar>
        <cfvo type="num" val="0"/>
        <cfvo type="num" val="1"/>
        <color rgb="FF00B0F0"/>
      </dataBar>
      <extLst>
        <ext xmlns:x14="http://schemas.microsoft.com/office/spreadsheetml/2009/9/main" uri="{B025F937-C7B1-47D3-B67F-A62EFF666E3E}">
          <x14:id>{F320C7FC-E8C4-4660-9275-8E723415AFFC}</x14:id>
        </ext>
      </extLst>
    </cfRule>
    <cfRule type="dataBar" priority="1666">
      <dataBar>
        <cfvo type="min"/>
        <cfvo type="max"/>
        <color rgb="FF00B0F0"/>
      </dataBar>
      <extLst>
        <ext xmlns:x14="http://schemas.microsoft.com/office/spreadsheetml/2009/9/main" uri="{B025F937-C7B1-47D3-B67F-A62EFF666E3E}">
          <x14:id>{83D8EE8C-624E-46BB-A99C-4093E91AE41C}</x14:id>
        </ext>
      </extLst>
    </cfRule>
    <cfRule type="dataBar" priority="1667">
      <dataBar>
        <cfvo type="num" val="0"/>
        <cfvo type="num" val="1"/>
        <color rgb="FF63C384"/>
      </dataBar>
      <extLst>
        <ext xmlns:x14="http://schemas.microsoft.com/office/spreadsheetml/2009/9/main" uri="{B025F937-C7B1-47D3-B67F-A62EFF666E3E}">
          <x14:id>{BFFDCD5C-AFAA-4D4E-BC5D-E9C3AC068FEF}</x14:id>
        </ext>
      </extLst>
    </cfRule>
    <cfRule type="dataBar" priority="1668">
      <dataBar>
        <cfvo type="min"/>
        <cfvo type="max"/>
        <color rgb="FF008AEF"/>
      </dataBar>
      <extLst>
        <ext xmlns:x14="http://schemas.microsoft.com/office/spreadsheetml/2009/9/main" uri="{B025F937-C7B1-47D3-B67F-A62EFF666E3E}">
          <x14:id>{F177D2E6-6129-473F-B044-970C3BF96846}</x14:id>
        </ext>
      </extLst>
    </cfRule>
  </conditionalFormatting>
  <conditionalFormatting sqref="L102:L106">
    <cfRule type="dataBar" priority="1348">
      <dataBar>
        <cfvo type="num" val="0"/>
        <cfvo type="num" val="1"/>
        <color theme="9" tint="-0.499984740745262"/>
      </dataBar>
      <extLst>
        <ext xmlns:x14="http://schemas.microsoft.com/office/spreadsheetml/2009/9/main" uri="{B025F937-C7B1-47D3-B67F-A62EFF666E3E}">
          <x14:id>{8FB01937-5247-4A79-94BC-0FEEEDDE94FF}</x14:id>
        </ext>
      </extLst>
    </cfRule>
    <cfRule type="dataBar" priority="1349">
      <dataBar>
        <cfvo type="num" val="0"/>
        <cfvo type="num" val="1"/>
        <color rgb="FF00B0F0"/>
      </dataBar>
      <extLst>
        <ext xmlns:x14="http://schemas.microsoft.com/office/spreadsheetml/2009/9/main" uri="{B025F937-C7B1-47D3-B67F-A62EFF666E3E}">
          <x14:id>{368CF50F-F98D-4848-9DE4-D21AEE4D6D0B}</x14:id>
        </ext>
      </extLst>
    </cfRule>
    <cfRule type="dataBar" priority="1350">
      <dataBar>
        <cfvo type="min"/>
        <cfvo type="max"/>
        <color rgb="FF00B0F0"/>
      </dataBar>
      <extLst>
        <ext xmlns:x14="http://schemas.microsoft.com/office/spreadsheetml/2009/9/main" uri="{B025F937-C7B1-47D3-B67F-A62EFF666E3E}">
          <x14:id>{CDD7AFDB-3E57-4256-AD7E-72B296B659DF}</x14:id>
        </ext>
      </extLst>
    </cfRule>
    <cfRule type="dataBar" priority="1351">
      <dataBar>
        <cfvo type="num" val="0"/>
        <cfvo type="num" val="1"/>
        <color rgb="FF63C384"/>
      </dataBar>
      <extLst>
        <ext xmlns:x14="http://schemas.microsoft.com/office/spreadsheetml/2009/9/main" uri="{B025F937-C7B1-47D3-B67F-A62EFF666E3E}">
          <x14:id>{065F144A-0833-480A-9FEA-5429E0540C39}</x14:id>
        </ext>
      </extLst>
    </cfRule>
    <cfRule type="dataBar" priority="1352">
      <dataBar>
        <cfvo type="min"/>
        <cfvo type="max"/>
        <color rgb="FF008AEF"/>
      </dataBar>
      <extLst>
        <ext xmlns:x14="http://schemas.microsoft.com/office/spreadsheetml/2009/9/main" uri="{B025F937-C7B1-47D3-B67F-A62EFF666E3E}">
          <x14:id>{84A56BED-399A-4C37-88E9-06A8C9DC670E}</x14:id>
        </ext>
      </extLst>
    </cfRule>
    <cfRule type="dataBar" priority="1353">
      <dataBar>
        <cfvo type="num" val="0"/>
        <cfvo type="num" val="1"/>
        <color rgb="FF00B0F0"/>
      </dataBar>
      <extLst>
        <ext xmlns:x14="http://schemas.microsoft.com/office/spreadsheetml/2009/9/main" uri="{B025F937-C7B1-47D3-B67F-A62EFF666E3E}">
          <x14:id>{AC516590-04F5-4657-AB71-F77B18830C38}</x14:id>
        </ext>
      </extLst>
    </cfRule>
    <cfRule type="dataBar" priority="1354">
      <dataBar>
        <cfvo type="min"/>
        <cfvo type="max"/>
        <color rgb="FF00B0F0"/>
      </dataBar>
      <extLst>
        <ext xmlns:x14="http://schemas.microsoft.com/office/spreadsheetml/2009/9/main" uri="{B025F937-C7B1-47D3-B67F-A62EFF666E3E}">
          <x14:id>{4D62D2ED-A293-49BC-9DEC-62A10A84997B}</x14:id>
        </ext>
      </extLst>
    </cfRule>
    <cfRule type="dataBar" priority="1355">
      <dataBar>
        <cfvo type="num" val="0"/>
        <cfvo type="num" val="1"/>
        <color rgb="FF63C384"/>
      </dataBar>
      <extLst>
        <ext xmlns:x14="http://schemas.microsoft.com/office/spreadsheetml/2009/9/main" uri="{B025F937-C7B1-47D3-B67F-A62EFF666E3E}">
          <x14:id>{28330A26-EF26-4120-BC7C-C1FDE29C93CC}</x14:id>
        </ext>
      </extLst>
    </cfRule>
    <cfRule type="dataBar" priority="1356">
      <dataBar>
        <cfvo type="min"/>
        <cfvo type="max"/>
        <color rgb="FF008AEF"/>
      </dataBar>
      <extLst>
        <ext xmlns:x14="http://schemas.microsoft.com/office/spreadsheetml/2009/9/main" uri="{B025F937-C7B1-47D3-B67F-A62EFF666E3E}">
          <x14:id>{5C9D54A9-AD82-430F-B5E8-C7B8D62C0CE8}</x14:id>
        </ext>
      </extLst>
    </cfRule>
    <cfRule type="dataBar" priority="1357">
      <dataBar>
        <cfvo type="num" val="0"/>
        <cfvo type="num" val="1"/>
        <color rgb="FF00B0F0"/>
      </dataBar>
      <extLst>
        <ext xmlns:x14="http://schemas.microsoft.com/office/spreadsheetml/2009/9/main" uri="{B025F937-C7B1-47D3-B67F-A62EFF666E3E}">
          <x14:id>{65C9543C-0653-48B9-BE2C-3A87275A6140}</x14:id>
        </ext>
      </extLst>
    </cfRule>
    <cfRule type="dataBar" priority="1358">
      <dataBar>
        <cfvo type="min"/>
        <cfvo type="max"/>
        <color rgb="FF00B0F0"/>
      </dataBar>
      <extLst>
        <ext xmlns:x14="http://schemas.microsoft.com/office/spreadsheetml/2009/9/main" uri="{B025F937-C7B1-47D3-B67F-A62EFF666E3E}">
          <x14:id>{12705D72-8183-47E1-8225-DFAB8A51210B}</x14:id>
        </ext>
      </extLst>
    </cfRule>
    <cfRule type="dataBar" priority="1359">
      <dataBar>
        <cfvo type="num" val="0"/>
        <cfvo type="num" val="1"/>
        <color rgb="FF63C384"/>
      </dataBar>
      <extLst>
        <ext xmlns:x14="http://schemas.microsoft.com/office/spreadsheetml/2009/9/main" uri="{B025F937-C7B1-47D3-B67F-A62EFF666E3E}">
          <x14:id>{56BE05ED-F5AC-4BF9-89D7-FB4A0DCECFEB}</x14:id>
        </ext>
      </extLst>
    </cfRule>
    <cfRule type="dataBar" priority="1360">
      <dataBar>
        <cfvo type="min"/>
        <cfvo type="max"/>
        <color rgb="FF008AEF"/>
      </dataBar>
      <extLst>
        <ext xmlns:x14="http://schemas.microsoft.com/office/spreadsheetml/2009/9/main" uri="{B025F937-C7B1-47D3-B67F-A62EFF666E3E}">
          <x14:id>{D89FAD6E-4032-4358-8BA3-65A1A0DB249F}</x14:id>
        </ext>
      </extLst>
    </cfRule>
    <cfRule type="dataBar" priority="1361">
      <dataBar>
        <cfvo type="num" val="0"/>
        <cfvo type="num" val="1"/>
        <color rgb="FF00B0F0"/>
      </dataBar>
      <extLst>
        <ext xmlns:x14="http://schemas.microsoft.com/office/spreadsheetml/2009/9/main" uri="{B025F937-C7B1-47D3-B67F-A62EFF666E3E}">
          <x14:id>{C5B8FECF-6B42-498E-BE15-233B3DD38F5B}</x14:id>
        </ext>
      </extLst>
    </cfRule>
    <cfRule type="dataBar" priority="1362">
      <dataBar>
        <cfvo type="min"/>
        <cfvo type="max"/>
        <color rgb="FF00B0F0"/>
      </dataBar>
      <extLst>
        <ext xmlns:x14="http://schemas.microsoft.com/office/spreadsheetml/2009/9/main" uri="{B025F937-C7B1-47D3-B67F-A62EFF666E3E}">
          <x14:id>{D5510283-4429-4AA7-A8E4-FD24D590EA34}</x14:id>
        </ext>
      </extLst>
    </cfRule>
    <cfRule type="dataBar" priority="1363">
      <dataBar>
        <cfvo type="num" val="0"/>
        <cfvo type="num" val="1"/>
        <color rgb="FF63C384"/>
      </dataBar>
      <extLst>
        <ext xmlns:x14="http://schemas.microsoft.com/office/spreadsheetml/2009/9/main" uri="{B025F937-C7B1-47D3-B67F-A62EFF666E3E}">
          <x14:id>{C8AAC792-57C6-42A8-A185-5027D9728C58}</x14:id>
        </ext>
      </extLst>
    </cfRule>
    <cfRule type="dataBar" priority="1364">
      <dataBar>
        <cfvo type="min"/>
        <cfvo type="max"/>
        <color rgb="FF008AEF"/>
      </dataBar>
      <extLst>
        <ext xmlns:x14="http://schemas.microsoft.com/office/spreadsheetml/2009/9/main" uri="{B025F937-C7B1-47D3-B67F-A62EFF666E3E}">
          <x14:id>{C60A9BD4-9F5F-4A43-8208-BE43C2414FAB}</x14:id>
        </ext>
      </extLst>
    </cfRule>
    <cfRule type="dataBar" priority="1365">
      <dataBar>
        <cfvo type="num" val="0"/>
        <cfvo type="num" val="1"/>
        <color rgb="FF00B0F0"/>
      </dataBar>
      <extLst>
        <ext xmlns:x14="http://schemas.microsoft.com/office/spreadsheetml/2009/9/main" uri="{B025F937-C7B1-47D3-B67F-A62EFF666E3E}">
          <x14:id>{EEF65231-5F4B-49C9-8C84-EB67E093B815}</x14:id>
        </ext>
      </extLst>
    </cfRule>
    <cfRule type="dataBar" priority="1366">
      <dataBar>
        <cfvo type="min"/>
        <cfvo type="max"/>
        <color rgb="FF00B0F0"/>
      </dataBar>
      <extLst>
        <ext xmlns:x14="http://schemas.microsoft.com/office/spreadsheetml/2009/9/main" uri="{B025F937-C7B1-47D3-B67F-A62EFF666E3E}">
          <x14:id>{0FD9692F-15C5-45F8-A804-B001811F8B96}</x14:id>
        </ext>
      </extLst>
    </cfRule>
    <cfRule type="dataBar" priority="1367">
      <dataBar>
        <cfvo type="num" val="0"/>
        <cfvo type="num" val="1"/>
        <color rgb="FF63C384"/>
      </dataBar>
      <extLst>
        <ext xmlns:x14="http://schemas.microsoft.com/office/spreadsheetml/2009/9/main" uri="{B025F937-C7B1-47D3-B67F-A62EFF666E3E}">
          <x14:id>{FADAC516-0C6D-47D1-A26A-CA06F188149E}</x14:id>
        </ext>
      </extLst>
    </cfRule>
    <cfRule type="dataBar" priority="1368">
      <dataBar>
        <cfvo type="min"/>
        <cfvo type="max"/>
        <color rgb="FF008AEF"/>
      </dataBar>
      <extLst>
        <ext xmlns:x14="http://schemas.microsoft.com/office/spreadsheetml/2009/9/main" uri="{B025F937-C7B1-47D3-B67F-A62EFF666E3E}">
          <x14:id>{716A946D-3656-4F57-A932-CD1D4475DF5D}</x14:id>
        </ext>
      </extLst>
    </cfRule>
    <cfRule type="dataBar" priority="1399">
      <dataBar>
        <cfvo type="num" val="0"/>
        <cfvo type="num" val="1"/>
        <color rgb="FF00B0F0"/>
      </dataBar>
      <extLst>
        <ext xmlns:x14="http://schemas.microsoft.com/office/spreadsheetml/2009/9/main" uri="{B025F937-C7B1-47D3-B67F-A62EFF666E3E}">
          <x14:id>{3FA84257-5F83-4BE0-824E-19977B6342A1}</x14:id>
        </ext>
      </extLst>
    </cfRule>
    <cfRule type="dataBar" priority="1400">
      <dataBar>
        <cfvo type="min"/>
        <cfvo type="max"/>
        <color rgb="FF00B0F0"/>
      </dataBar>
      <extLst>
        <ext xmlns:x14="http://schemas.microsoft.com/office/spreadsheetml/2009/9/main" uri="{B025F937-C7B1-47D3-B67F-A62EFF666E3E}">
          <x14:id>{015F6028-CBA2-4423-B415-B9116AE33015}</x14:id>
        </ext>
      </extLst>
    </cfRule>
    <cfRule type="dataBar" priority="1401">
      <dataBar>
        <cfvo type="num" val="0"/>
        <cfvo type="num" val="1"/>
        <color rgb="FF63C384"/>
      </dataBar>
      <extLst>
        <ext xmlns:x14="http://schemas.microsoft.com/office/spreadsheetml/2009/9/main" uri="{B025F937-C7B1-47D3-B67F-A62EFF666E3E}">
          <x14:id>{37034BB0-B054-4DBF-8C99-0E3EF74E4320}</x14:id>
        </ext>
      </extLst>
    </cfRule>
    <cfRule type="dataBar" priority="1402">
      <dataBar>
        <cfvo type="min"/>
        <cfvo type="max"/>
        <color rgb="FF008AEF"/>
      </dataBar>
      <extLst>
        <ext xmlns:x14="http://schemas.microsoft.com/office/spreadsheetml/2009/9/main" uri="{B025F937-C7B1-47D3-B67F-A62EFF666E3E}">
          <x14:id>{E0CC26EA-46FA-4F1E-A0F0-61D672E97437}</x14:id>
        </ext>
      </extLst>
    </cfRule>
  </conditionalFormatting>
  <conditionalFormatting sqref="L110:L115 L102:L106 L82:L98 L78">
    <cfRule type="dataBar" priority="1515">
      <dataBar>
        <cfvo type="num" val="0"/>
        <cfvo type="num" val="1"/>
        <color theme="9" tint="-0.499984740745262"/>
      </dataBar>
      <extLst>
        <ext xmlns:x14="http://schemas.microsoft.com/office/spreadsheetml/2009/9/main" uri="{B025F937-C7B1-47D3-B67F-A62EFF666E3E}">
          <x14:id>{5A8CC995-8839-486D-88DB-AE22609286C6}</x14:id>
        </ext>
      </extLst>
    </cfRule>
    <cfRule type="dataBar" priority="1561">
      <dataBar>
        <cfvo type="num" val="0"/>
        <cfvo type="num" val="1"/>
        <color rgb="FF638EC6"/>
      </dataBar>
      <extLst>
        <ext xmlns:x14="http://schemas.microsoft.com/office/spreadsheetml/2009/9/main" uri="{B025F937-C7B1-47D3-B67F-A62EFF666E3E}">
          <x14:id>{09480E7D-FD50-4FFF-8BE2-B8726A897FA7}</x14:id>
        </ext>
      </extLst>
    </cfRule>
  </conditionalFormatting>
  <conditionalFormatting sqref="L110:L115">
    <cfRule type="dataBar" priority="1323">
      <dataBar>
        <cfvo type="num" val="0"/>
        <cfvo type="num" val="1"/>
        <color theme="9" tint="-0.499984740745262"/>
      </dataBar>
      <extLst>
        <ext xmlns:x14="http://schemas.microsoft.com/office/spreadsheetml/2009/9/main" uri="{B025F937-C7B1-47D3-B67F-A62EFF666E3E}">
          <x14:id>{D52FE952-F974-40A0-BF11-0FEEDD308265}</x14:id>
        </ext>
      </extLst>
    </cfRule>
    <cfRule type="dataBar" priority="1324">
      <dataBar>
        <cfvo type="num" val="0"/>
        <cfvo type="num" val="1"/>
        <color rgb="FF00B0F0"/>
      </dataBar>
      <extLst>
        <ext xmlns:x14="http://schemas.microsoft.com/office/spreadsheetml/2009/9/main" uri="{B025F937-C7B1-47D3-B67F-A62EFF666E3E}">
          <x14:id>{9AE0F4E1-51DA-4063-B582-AAF2CFEBB18C}</x14:id>
        </ext>
      </extLst>
    </cfRule>
    <cfRule type="dataBar" priority="1325">
      <dataBar>
        <cfvo type="min"/>
        <cfvo type="max"/>
        <color rgb="FF00B0F0"/>
      </dataBar>
      <extLst>
        <ext xmlns:x14="http://schemas.microsoft.com/office/spreadsheetml/2009/9/main" uri="{B025F937-C7B1-47D3-B67F-A62EFF666E3E}">
          <x14:id>{A74FE99C-563A-46C5-BB12-C2CFC506A124}</x14:id>
        </ext>
      </extLst>
    </cfRule>
    <cfRule type="dataBar" priority="1326">
      <dataBar>
        <cfvo type="num" val="0"/>
        <cfvo type="num" val="1"/>
        <color rgb="FF63C384"/>
      </dataBar>
      <extLst>
        <ext xmlns:x14="http://schemas.microsoft.com/office/spreadsheetml/2009/9/main" uri="{B025F937-C7B1-47D3-B67F-A62EFF666E3E}">
          <x14:id>{E7472ADD-B311-45CE-85FD-4F62A18426E8}</x14:id>
        </ext>
      </extLst>
    </cfRule>
    <cfRule type="dataBar" priority="1327">
      <dataBar>
        <cfvo type="min"/>
        <cfvo type="max"/>
        <color rgb="FF008AEF"/>
      </dataBar>
      <extLst>
        <ext xmlns:x14="http://schemas.microsoft.com/office/spreadsheetml/2009/9/main" uri="{B025F937-C7B1-47D3-B67F-A62EFF666E3E}">
          <x14:id>{9F040249-BF48-4449-AF77-34E592A4A3D4}</x14:id>
        </ext>
      </extLst>
    </cfRule>
    <cfRule type="dataBar" priority="1328">
      <dataBar>
        <cfvo type="num" val="0"/>
        <cfvo type="num" val="1"/>
        <color rgb="FF00B0F0"/>
      </dataBar>
      <extLst>
        <ext xmlns:x14="http://schemas.microsoft.com/office/spreadsheetml/2009/9/main" uri="{B025F937-C7B1-47D3-B67F-A62EFF666E3E}">
          <x14:id>{9D2EF957-A3BA-46AB-9F9C-975AA0ECD6FA}</x14:id>
        </ext>
      </extLst>
    </cfRule>
    <cfRule type="dataBar" priority="1329">
      <dataBar>
        <cfvo type="min"/>
        <cfvo type="max"/>
        <color rgb="FF00B0F0"/>
      </dataBar>
      <extLst>
        <ext xmlns:x14="http://schemas.microsoft.com/office/spreadsheetml/2009/9/main" uri="{B025F937-C7B1-47D3-B67F-A62EFF666E3E}">
          <x14:id>{2B2828D2-CC62-4989-956A-A1B0E1C67CCB}</x14:id>
        </ext>
      </extLst>
    </cfRule>
    <cfRule type="dataBar" priority="1330">
      <dataBar>
        <cfvo type="num" val="0"/>
        <cfvo type="num" val="1"/>
        <color rgb="FF63C384"/>
      </dataBar>
      <extLst>
        <ext xmlns:x14="http://schemas.microsoft.com/office/spreadsheetml/2009/9/main" uri="{B025F937-C7B1-47D3-B67F-A62EFF666E3E}">
          <x14:id>{B2F6E801-39EB-46F0-9568-3F1F05B42BAF}</x14:id>
        </ext>
      </extLst>
    </cfRule>
    <cfRule type="dataBar" priority="1331">
      <dataBar>
        <cfvo type="min"/>
        <cfvo type="max"/>
        <color rgb="FF008AEF"/>
      </dataBar>
      <extLst>
        <ext xmlns:x14="http://schemas.microsoft.com/office/spreadsheetml/2009/9/main" uri="{B025F937-C7B1-47D3-B67F-A62EFF666E3E}">
          <x14:id>{6B54C3B3-8078-4D3F-9163-C3B7CCA2FF3D}</x14:id>
        </ext>
      </extLst>
    </cfRule>
    <cfRule type="dataBar" priority="1332">
      <dataBar>
        <cfvo type="num" val="0"/>
        <cfvo type="num" val="1"/>
        <color rgb="FF00B0F0"/>
      </dataBar>
      <extLst>
        <ext xmlns:x14="http://schemas.microsoft.com/office/spreadsheetml/2009/9/main" uri="{B025F937-C7B1-47D3-B67F-A62EFF666E3E}">
          <x14:id>{B520BDDF-93DC-451A-B9F0-971FA23B9947}</x14:id>
        </ext>
      </extLst>
    </cfRule>
    <cfRule type="dataBar" priority="1333">
      <dataBar>
        <cfvo type="min"/>
        <cfvo type="max"/>
        <color rgb="FF00B0F0"/>
      </dataBar>
      <extLst>
        <ext xmlns:x14="http://schemas.microsoft.com/office/spreadsheetml/2009/9/main" uri="{B025F937-C7B1-47D3-B67F-A62EFF666E3E}">
          <x14:id>{2D65956C-8BC0-463F-8218-378F1D127389}</x14:id>
        </ext>
      </extLst>
    </cfRule>
    <cfRule type="dataBar" priority="1334">
      <dataBar>
        <cfvo type="num" val="0"/>
        <cfvo type="num" val="1"/>
        <color rgb="FF63C384"/>
      </dataBar>
      <extLst>
        <ext xmlns:x14="http://schemas.microsoft.com/office/spreadsheetml/2009/9/main" uri="{B025F937-C7B1-47D3-B67F-A62EFF666E3E}">
          <x14:id>{B6F97984-DA41-4162-8C90-A30B008EC246}</x14:id>
        </ext>
      </extLst>
    </cfRule>
    <cfRule type="dataBar" priority="1335">
      <dataBar>
        <cfvo type="min"/>
        <cfvo type="max"/>
        <color rgb="FF008AEF"/>
      </dataBar>
      <extLst>
        <ext xmlns:x14="http://schemas.microsoft.com/office/spreadsheetml/2009/9/main" uri="{B025F937-C7B1-47D3-B67F-A62EFF666E3E}">
          <x14:id>{A7427F0B-D833-4A7C-BAAB-6F939A129093}</x14:id>
        </ext>
      </extLst>
    </cfRule>
    <cfRule type="dataBar" priority="1336">
      <dataBar>
        <cfvo type="num" val="0"/>
        <cfvo type="num" val="1"/>
        <color rgb="FF00B0F0"/>
      </dataBar>
      <extLst>
        <ext xmlns:x14="http://schemas.microsoft.com/office/spreadsheetml/2009/9/main" uri="{B025F937-C7B1-47D3-B67F-A62EFF666E3E}">
          <x14:id>{B2BECCFF-DF88-49FF-ADEF-786007708B06}</x14:id>
        </ext>
      </extLst>
    </cfRule>
    <cfRule type="dataBar" priority="1337">
      <dataBar>
        <cfvo type="min"/>
        <cfvo type="max"/>
        <color rgb="FF00B0F0"/>
      </dataBar>
      <extLst>
        <ext xmlns:x14="http://schemas.microsoft.com/office/spreadsheetml/2009/9/main" uri="{B025F937-C7B1-47D3-B67F-A62EFF666E3E}">
          <x14:id>{6976C168-6A3D-4C08-B863-3F2D8235D4B3}</x14:id>
        </ext>
      </extLst>
    </cfRule>
    <cfRule type="dataBar" priority="1338">
      <dataBar>
        <cfvo type="num" val="0"/>
        <cfvo type="num" val="1"/>
        <color rgb="FF63C384"/>
      </dataBar>
      <extLst>
        <ext xmlns:x14="http://schemas.microsoft.com/office/spreadsheetml/2009/9/main" uri="{B025F937-C7B1-47D3-B67F-A62EFF666E3E}">
          <x14:id>{A08BA69F-FF97-4B9F-BF66-CDC928EA6BBC}</x14:id>
        </ext>
      </extLst>
    </cfRule>
    <cfRule type="dataBar" priority="1339">
      <dataBar>
        <cfvo type="min"/>
        <cfvo type="max"/>
        <color rgb="FF008AEF"/>
      </dataBar>
      <extLst>
        <ext xmlns:x14="http://schemas.microsoft.com/office/spreadsheetml/2009/9/main" uri="{B025F937-C7B1-47D3-B67F-A62EFF666E3E}">
          <x14:id>{5088F54E-3DCE-493B-A034-A687B0D88E34}</x14:id>
        </ext>
      </extLst>
    </cfRule>
    <cfRule type="dataBar" priority="1340">
      <dataBar>
        <cfvo type="num" val="0"/>
        <cfvo type="num" val="1"/>
        <color rgb="FF00B0F0"/>
      </dataBar>
      <extLst>
        <ext xmlns:x14="http://schemas.microsoft.com/office/spreadsheetml/2009/9/main" uri="{B025F937-C7B1-47D3-B67F-A62EFF666E3E}">
          <x14:id>{16340DB7-B922-47FE-B875-A4B551A0E372}</x14:id>
        </ext>
      </extLst>
    </cfRule>
    <cfRule type="dataBar" priority="1341">
      <dataBar>
        <cfvo type="min"/>
        <cfvo type="max"/>
        <color rgb="FF00B0F0"/>
      </dataBar>
      <extLst>
        <ext xmlns:x14="http://schemas.microsoft.com/office/spreadsheetml/2009/9/main" uri="{B025F937-C7B1-47D3-B67F-A62EFF666E3E}">
          <x14:id>{7978D965-9097-4ED9-B8FA-BCC5FD125865}</x14:id>
        </ext>
      </extLst>
    </cfRule>
    <cfRule type="dataBar" priority="1342">
      <dataBar>
        <cfvo type="num" val="0"/>
        <cfvo type="num" val="1"/>
        <color rgb="FF63C384"/>
      </dataBar>
      <extLst>
        <ext xmlns:x14="http://schemas.microsoft.com/office/spreadsheetml/2009/9/main" uri="{B025F937-C7B1-47D3-B67F-A62EFF666E3E}">
          <x14:id>{D77FC62A-1909-4E7C-B5C9-3497D92FA13E}</x14:id>
        </ext>
      </extLst>
    </cfRule>
    <cfRule type="dataBar" priority="1343">
      <dataBar>
        <cfvo type="min"/>
        <cfvo type="max"/>
        <color rgb="FF008AEF"/>
      </dataBar>
      <extLst>
        <ext xmlns:x14="http://schemas.microsoft.com/office/spreadsheetml/2009/9/main" uri="{B025F937-C7B1-47D3-B67F-A62EFF666E3E}">
          <x14:id>{18B760A6-0BBA-4C69-A942-95F3618F1AC2}</x14:id>
        </ext>
      </extLst>
    </cfRule>
    <cfRule type="dataBar" priority="1344">
      <dataBar>
        <cfvo type="num" val="0"/>
        <cfvo type="num" val="1"/>
        <color rgb="FF00B0F0"/>
      </dataBar>
      <extLst>
        <ext xmlns:x14="http://schemas.microsoft.com/office/spreadsheetml/2009/9/main" uri="{B025F937-C7B1-47D3-B67F-A62EFF666E3E}">
          <x14:id>{67D5C4E2-A410-4E1C-A633-2F5470D5FDCE}</x14:id>
        </ext>
      </extLst>
    </cfRule>
    <cfRule type="dataBar" priority="1345">
      <dataBar>
        <cfvo type="min"/>
        <cfvo type="max"/>
        <color rgb="FF00B0F0"/>
      </dataBar>
      <extLst>
        <ext xmlns:x14="http://schemas.microsoft.com/office/spreadsheetml/2009/9/main" uri="{B025F937-C7B1-47D3-B67F-A62EFF666E3E}">
          <x14:id>{1016BE83-34F9-44B0-9DF5-41F5E8335164}</x14:id>
        </ext>
      </extLst>
    </cfRule>
    <cfRule type="dataBar" priority="1346">
      <dataBar>
        <cfvo type="num" val="0"/>
        <cfvo type="num" val="1"/>
        <color rgb="FF63C384"/>
      </dataBar>
      <extLst>
        <ext xmlns:x14="http://schemas.microsoft.com/office/spreadsheetml/2009/9/main" uri="{B025F937-C7B1-47D3-B67F-A62EFF666E3E}">
          <x14:id>{47D16CBD-20AE-469D-8507-BCC735A18AE7}</x14:id>
        </ext>
      </extLst>
    </cfRule>
    <cfRule type="dataBar" priority="1347">
      <dataBar>
        <cfvo type="min"/>
        <cfvo type="max"/>
        <color rgb="FF008AEF"/>
      </dataBar>
      <extLst>
        <ext xmlns:x14="http://schemas.microsoft.com/office/spreadsheetml/2009/9/main" uri="{B025F937-C7B1-47D3-B67F-A62EFF666E3E}">
          <x14:id>{0A1E0330-890D-4991-8416-D59D9CFF3287}</x14:id>
        </ext>
      </extLst>
    </cfRule>
    <cfRule type="dataBar" priority="1395">
      <dataBar>
        <cfvo type="num" val="0"/>
        <cfvo type="num" val="1"/>
        <color rgb="FF00B0F0"/>
      </dataBar>
      <extLst>
        <ext xmlns:x14="http://schemas.microsoft.com/office/spreadsheetml/2009/9/main" uri="{B025F937-C7B1-47D3-B67F-A62EFF666E3E}">
          <x14:id>{36B4127B-11D6-485E-9A2E-5AB090132A40}</x14:id>
        </ext>
      </extLst>
    </cfRule>
    <cfRule type="dataBar" priority="1396">
      <dataBar>
        <cfvo type="min"/>
        <cfvo type="max"/>
        <color rgb="FF00B0F0"/>
      </dataBar>
      <extLst>
        <ext xmlns:x14="http://schemas.microsoft.com/office/spreadsheetml/2009/9/main" uri="{B025F937-C7B1-47D3-B67F-A62EFF666E3E}">
          <x14:id>{51255C3A-B321-41B2-BF65-75E991E5AD90}</x14:id>
        </ext>
      </extLst>
    </cfRule>
    <cfRule type="dataBar" priority="1397">
      <dataBar>
        <cfvo type="num" val="0"/>
        <cfvo type="num" val="1"/>
        <color rgb="FF63C384"/>
      </dataBar>
      <extLst>
        <ext xmlns:x14="http://schemas.microsoft.com/office/spreadsheetml/2009/9/main" uri="{B025F937-C7B1-47D3-B67F-A62EFF666E3E}">
          <x14:id>{78888ED3-A823-4681-A883-2831E09F6854}</x14:id>
        </ext>
      </extLst>
    </cfRule>
    <cfRule type="dataBar" priority="1398">
      <dataBar>
        <cfvo type="min"/>
        <cfvo type="max"/>
        <color rgb="FF008AEF"/>
      </dataBar>
      <extLst>
        <ext xmlns:x14="http://schemas.microsoft.com/office/spreadsheetml/2009/9/main" uri="{B025F937-C7B1-47D3-B67F-A62EFF666E3E}">
          <x14:id>{7EF2506C-8DD9-4DC0-A861-7DF3B9D87E41}</x14:id>
        </ext>
      </extLst>
    </cfRule>
  </conditionalFormatting>
  <conditionalFormatting sqref="N9">
    <cfRule type="dataBar" priority="1222">
      <dataBar>
        <cfvo type="num" val="0"/>
        <cfvo type="num" val="1"/>
        <color rgb="FF00B0F0"/>
      </dataBar>
      <extLst>
        <ext xmlns:x14="http://schemas.microsoft.com/office/spreadsheetml/2009/9/main" uri="{B025F937-C7B1-47D3-B67F-A62EFF666E3E}">
          <x14:id>{17F5DED1-C3AB-4FD5-8C06-AAB1F1A1DFA9}</x14:id>
        </ext>
      </extLst>
    </cfRule>
    <cfRule type="dataBar" priority="1223">
      <dataBar>
        <cfvo type="min"/>
        <cfvo type="max"/>
        <color rgb="FF00B0F0"/>
      </dataBar>
      <extLst>
        <ext xmlns:x14="http://schemas.microsoft.com/office/spreadsheetml/2009/9/main" uri="{B025F937-C7B1-47D3-B67F-A62EFF666E3E}">
          <x14:id>{59D5FB86-BB29-42AE-AD7B-2DBF2F062562}</x14:id>
        </ext>
      </extLst>
    </cfRule>
    <cfRule type="dataBar" priority="1224">
      <dataBar>
        <cfvo type="num" val="0"/>
        <cfvo type="num" val="1"/>
        <color rgb="FF638EC6"/>
      </dataBar>
      <extLst>
        <ext xmlns:x14="http://schemas.microsoft.com/office/spreadsheetml/2009/9/main" uri="{B025F937-C7B1-47D3-B67F-A62EFF666E3E}">
          <x14:id>{5973912D-F686-4488-87FE-22B0E8A858B8}</x14:id>
        </ext>
      </extLst>
    </cfRule>
    <cfRule type="dataBar" priority="1225">
      <dataBar>
        <cfvo type="min"/>
        <cfvo type="max"/>
        <color rgb="FF008AEF"/>
      </dataBar>
      <extLst>
        <ext xmlns:x14="http://schemas.microsoft.com/office/spreadsheetml/2009/9/main" uri="{B025F937-C7B1-47D3-B67F-A62EFF666E3E}">
          <x14:id>{FE7F51B4-86A6-46C1-9392-4738FA953375}</x14:id>
        </ext>
      </extLst>
    </cfRule>
    <cfRule type="dataBar" priority="1226">
      <dataBar>
        <cfvo type="num" val="0"/>
        <cfvo type="num" val="1"/>
        <color rgb="FF63C384"/>
      </dataBar>
      <extLst>
        <ext xmlns:x14="http://schemas.microsoft.com/office/spreadsheetml/2009/9/main" uri="{B025F937-C7B1-47D3-B67F-A62EFF666E3E}">
          <x14:id>{32724E9E-BD54-40C6-BF2C-C2D3F8AE9CB8}</x14:id>
        </ext>
      </extLst>
    </cfRule>
  </conditionalFormatting>
  <conditionalFormatting sqref="N47">
    <cfRule type="dataBar" priority="679">
      <dataBar>
        <cfvo type="num" val="0"/>
        <cfvo type="num" val="1"/>
        <color rgb="FF00B0F0"/>
      </dataBar>
      <extLst>
        <ext xmlns:x14="http://schemas.microsoft.com/office/spreadsheetml/2009/9/main" uri="{B025F937-C7B1-47D3-B67F-A62EFF666E3E}">
          <x14:id>{4CCE3468-B26F-47A8-8E4D-5EA38BB82581}</x14:id>
        </ext>
      </extLst>
    </cfRule>
    <cfRule type="dataBar" priority="680">
      <dataBar>
        <cfvo type="min"/>
        <cfvo type="max"/>
        <color rgb="FF00B0F0"/>
      </dataBar>
      <extLst>
        <ext xmlns:x14="http://schemas.microsoft.com/office/spreadsheetml/2009/9/main" uri="{B025F937-C7B1-47D3-B67F-A62EFF666E3E}">
          <x14:id>{B51EBF85-00EB-42D8-940A-B30233062ED0}</x14:id>
        </ext>
      </extLst>
    </cfRule>
    <cfRule type="dataBar" priority="681">
      <dataBar>
        <cfvo type="num" val="0"/>
        <cfvo type="num" val="1"/>
        <color rgb="FF638EC6"/>
      </dataBar>
      <extLst>
        <ext xmlns:x14="http://schemas.microsoft.com/office/spreadsheetml/2009/9/main" uri="{B025F937-C7B1-47D3-B67F-A62EFF666E3E}">
          <x14:id>{D04CBCA8-B37F-4000-883C-0B688D38CFAB}</x14:id>
        </ext>
      </extLst>
    </cfRule>
    <cfRule type="dataBar" priority="682">
      <dataBar>
        <cfvo type="min"/>
        <cfvo type="max"/>
        <color rgb="FF008AEF"/>
      </dataBar>
      <extLst>
        <ext xmlns:x14="http://schemas.microsoft.com/office/spreadsheetml/2009/9/main" uri="{B025F937-C7B1-47D3-B67F-A62EFF666E3E}">
          <x14:id>{39A4420C-E8D6-4D58-A1A5-70AAF5CBF6B7}</x14:id>
        </ext>
      </extLst>
    </cfRule>
    <cfRule type="dataBar" priority="683">
      <dataBar>
        <cfvo type="num" val="0"/>
        <cfvo type="num" val="1"/>
        <color rgb="FF63C384"/>
      </dataBar>
      <extLst>
        <ext xmlns:x14="http://schemas.microsoft.com/office/spreadsheetml/2009/9/main" uri="{B025F937-C7B1-47D3-B67F-A62EFF666E3E}">
          <x14:id>{A53A1289-4B5C-42D5-90F5-153761A7DB4E}</x14:id>
        </ext>
      </extLst>
    </cfRule>
  </conditionalFormatting>
  <conditionalFormatting sqref="N52">
    <cfRule type="dataBar" priority="1192">
      <dataBar>
        <cfvo type="num" val="0"/>
        <cfvo type="num" val="1"/>
        <color rgb="FF00B0F0"/>
      </dataBar>
      <extLst>
        <ext xmlns:x14="http://schemas.microsoft.com/office/spreadsheetml/2009/9/main" uri="{B025F937-C7B1-47D3-B67F-A62EFF666E3E}">
          <x14:id>{79B8688B-D45A-44AA-AC7F-02A8D5D33484}</x14:id>
        </ext>
      </extLst>
    </cfRule>
    <cfRule type="dataBar" priority="1193">
      <dataBar>
        <cfvo type="min"/>
        <cfvo type="max"/>
        <color rgb="FF00B0F0"/>
      </dataBar>
      <extLst>
        <ext xmlns:x14="http://schemas.microsoft.com/office/spreadsheetml/2009/9/main" uri="{B025F937-C7B1-47D3-B67F-A62EFF666E3E}">
          <x14:id>{C3A88C95-AD4E-4936-9903-EC9A94B134D7}</x14:id>
        </ext>
      </extLst>
    </cfRule>
    <cfRule type="dataBar" priority="1194">
      <dataBar>
        <cfvo type="num" val="0"/>
        <cfvo type="num" val="1"/>
        <color rgb="FF638EC6"/>
      </dataBar>
      <extLst>
        <ext xmlns:x14="http://schemas.microsoft.com/office/spreadsheetml/2009/9/main" uri="{B025F937-C7B1-47D3-B67F-A62EFF666E3E}">
          <x14:id>{3497F44F-D1B6-4E08-87AF-EB5DB7A46CF7}</x14:id>
        </ext>
      </extLst>
    </cfRule>
    <cfRule type="dataBar" priority="1195">
      <dataBar>
        <cfvo type="min"/>
        <cfvo type="max"/>
        <color rgb="FF008AEF"/>
      </dataBar>
      <extLst>
        <ext xmlns:x14="http://schemas.microsoft.com/office/spreadsheetml/2009/9/main" uri="{B025F937-C7B1-47D3-B67F-A62EFF666E3E}">
          <x14:id>{77FA7C92-2A49-4E18-8E24-6DF1D61D8710}</x14:id>
        </ext>
      </extLst>
    </cfRule>
    <cfRule type="dataBar" priority="1196">
      <dataBar>
        <cfvo type="num" val="0"/>
        <cfvo type="num" val="1"/>
        <color rgb="FF63C384"/>
      </dataBar>
      <extLst>
        <ext xmlns:x14="http://schemas.microsoft.com/office/spreadsheetml/2009/9/main" uri="{B025F937-C7B1-47D3-B67F-A62EFF666E3E}">
          <x14:id>{804D190B-4C39-4556-9788-30054253B455}</x14:id>
        </ext>
      </extLst>
    </cfRule>
  </conditionalFormatting>
  <conditionalFormatting sqref="N53">
    <cfRule type="dataBar" priority="1167">
      <dataBar>
        <cfvo type="num" val="0"/>
        <cfvo type="num" val="1"/>
        <color rgb="FF00B0F0"/>
      </dataBar>
      <extLst>
        <ext xmlns:x14="http://schemas.microsoft.com/office/spreadsheetml/2009/9/main" uri="{B025F937-C7B1-47D3-B67F-A62EFF666E3E}">
          <x14:id>{715666E5-D6DD-4F0C-91C3-BEFB5C118E0F}</x14:id>
        </ext>
      </extLst>
    </cfRule>
    <cfRule type="dataBar" priority="1168">
      <dataBar>
        <cfvo type="min"/>
        <cfvo type="max"/>
        <color rgb="FF00B0F0"/>
      </dataBar>
      <extLst>
        <ext xmlns:x14="http://schemas.microsoft.com/office/spreadsheetml/2009/9/main" uri="{B025F937-C7B1-47D3-B67F-A62EFF666E3E}">
          <x14:id>{C3E2865C-B7D4-4809-BA63-36F28E76A215}</x14:id>
        </ext>
      </extLst>
    </cfRule>
    <cfRule type="dataBar" priority="1169">
      <dataBar>
        <cfvo type="num" val="0"/>
        <cfvo type="num" val="1"/>
        <color rgb="FF638EC6"/>
      </dataBar>
      <extLst>
        <ext xmlns:x14="http://schemas.microsoft.com/office/spreadsheetml/2009/9/main" uri="{B025F937-C7B1-47D3-B67F-A62EFF666E3E}">
          <x14:id>{DC65DE91-3828-4ADE-9245-DFAE07CEBA66}</x14:id>
        </ext>
      </extLst>
    </cfRule>
    <cfRule type="dataBar" priority="1170">
      <dataBar>
        <cfvo type="min"/>
        <cfvo type="max"/>
        <color rgb="FF008AEF"/>
      </dataBar>
      <extLst>
        <ext xmlns:x14="http://schemas.microsoft.com/office/spreadsheetml/2009/9/main" uri="{B025F937-C7B1-47D3-B67F-A62EFF666E3E}">
          <x14:id>{149471CE-8D91-479F-A7B7-F1A837A23398}</x14:id>
        </ext>
      </extLst>
    </cfRule>
    <cfRule type="dataBar" priority="1171">
      <dataBar>
        <cfvo type="num" val="0"/>
        <cfvo type="num" val="1"/>
        <color rgb="FF63C384"/>
      </dataBar>
      <extLst>
        <ext xmlns:x14="http://schemas.microsoft.com/office/spreadsheetml/2009/9/main" uri="{B025F937-C7B1-47D3-B67F-A62EFF666E3E}">
          <x14:id>{86D05BFD-D3EE-4D19-9873-9B5610BC5BEA}</x14:id>
        </ext>
      </extLst>
    </cfRule>
  </conditionalFormatting>
  <conditionalFormatting sqref="N54:N55 N10:N46 N48:N51">
    <cfRule type="dataBar" priority="1217">
      <dataBar>
        <cfvo type="num" val="0"/>
        <cfvo type="num" val="1"/>
        <color rgb="FF00B0F0"/>
      </dataBar>
      <extLst>
        <ext xmlns:x14="http://schemas.microsoft.com/office/spreadsheetml/2009/9/main" uri="{B025F937-C7B1-47D3-B67F-A62EFF666E3E}">
          <x14:id>{FAF1A132-C999-4996-9A88-D59AE7DD14F4}</x14:id>
        </ext>
      </extLst>
    </cfRule>
    <cfRule type="dataBar" priority="1218">
      <dataBar>
        <cfvo type="min"/>
        <cfvo type="max"/>
        <color rgb="FF00B0F0"/>
      </dataBar>
      <extLst>
        <ext xmlns:x14="http://schemas.microsoft.com/office/spreadsheetml/2009/9/main" uri="{B025F937-C7B1-47D3-B67F-A62EFF666E3E}">
          <x14:id>{E1A60D48-4224-481D-B8BF-DD723EADB58F}</x14:id>
        </ext>
      </extLst>
    </cfRule>
    <cfRule type="dataBar" priority="1219">
      <dataBar>
        <cfvo type="num" val="0"/>
        <cfvo type="num" val="1"/>
        <color rgb="FF638EC6"/>
      </dataBar>
      <extLst>
        <ext xmlns:x14="http://schemas.microsoft.com/office/spreadsheetml/2009/9/main" uri="{B025F937-C7B1-47D3-B67F-A62EFF666E3E}">
          <x14:id>{25D44FE6-09A1-4995-ACD5-1DFBB1A86332}</x14:id>
        </ext>
      </extLst>
    </cfRule>
    <cfRule type="dataBar" priority="1220">
      <dataBar>
        <cfvo type="min"/>
        <cfvo type="max"/>
        <color rgb="FF008AEF"/>
      </dataBar>
      <extLst>
        <ext xmlns:x14="http://schemas.microsoft.com/office/spreadsheetml/2009/9/main" uri="{B025F937-C7B1-47D3-B67F-A62EFF666E3E}">
          <x14:id>{7227F12B-5E67-455F-ABC4-839AF97E1FAB}</x14:id>
        </ext>
      </extLst>
    </cfRule>
    <cfRule type="dataBar" priority="1221">
      <dataBar>
        <cfvo type="num" val="0"/>
        <cfvo type="num" val="1"/>
        <color rgb="FF63C384"/>
      </dataBar>
      <extLst>
        <ext xmlns:x14="http://schemas.microsoft.com/office/spreadsheetml/2009/9/main" uri="{B025F937-C7B1-47D3-B67F-A62EFF666E3E}">
          <x14:id>{18E8E933-EB94-40FA-9C22-0BAFEDE7F410}</x14:id>
        </ext>
      </extLst>
    </cfRule>
  </conditionalFormatting>
  <conditionalFormatting sqref="N58:N64">
    <cfRule type="dataBar" priority="1592">
      <dataBar>
        <cfvo type="num" val="0"/>
        <cfvo type="num" val="1"/>
        <color rgb="FF00B0F0"/>
      </dataBar>
      <extLst>
        <ext xmlns:x14="http://schemas.microsoft.com/office/spreadsheetml/2009/9/main" uri="{B025F937-C7B1-47D3-B67F-A62EFF666E3E}">
          <x14:id>{993BD883-5EF2-4205-BDD9-053ADAC74321}</x14:id>
        </ext>
      </extLst>
    </cfRule>
    <cfRule type="dataBar" priority="1593">
      <dataBar>
        <cfvo type="min"/>
        <cfvo type="max"/>
        <color rgb="FF00B0F0"/>
      </dataBar>
      <extLst>
        <ext xmlns:x14="http://schemas.microsoft.com/office/spreadsheetml/2009/9/main" uri="{B025F937-C7B1-47D3-B67F-A62EFF666E3E}">
          <x14:id>{DA875D77-2B1F-498A-8DEC-E290755C3A8B}</x14:id>
        </ext>
      </extLst>
    </cfRule>
    <cfRule type="dataBar" priority="1594">
      <dataBar>
        <cfvo type="num" val="0"/>
        <cfvo type="num" val="1"/>
        <color rgb="FF638EC6"/>
      </dataBar>
      <extLst>
        <ext xmlns:x14="http://schemas.microsoft.com/office/spreadsheetml/2009/9/main" uri="{B025F937-C7B1-47D3-B67F-A62EFF666E3E}">
          <x14:id>{7ABEA852-26D6-46E8-BEB5-BF6EBF08B71F}</x14:id>
        </ext>
      </extLst>
    </cfRule>
    <cfRule type="dataBar" priority="1595">
      <dataBar>
        <cfvo type="min"/>
        <cfvo type="max"/>
        <color rgb="FF008AEF"/>
      </dataBar>
      <extLst>
        <ext xmlns:x14="http://schemas.microsoft.com/office/spreadsheetml/2009/9/main" uri="{B025F937-C7B1-47D3-B67F-A62EFF666E3E}">
          <x14:id>{0F476DE4-8266-48AD-B3FC-0A81C19C6144}</x14:id>
        </ext>
      </extLst>
    </cfRule>
    <cfRule type="dataBar" priority="1596">
      <dataBar>
        <cfvo type="num" val="0"/>
        <cfvo type="num" val="1"/>
        <color rgb="FF63C384"/>
      </dataBar>
      <extLst>
        <ext xmlns:x14="http://schemas.microsoft.com/office/spreadsheetml/2009/9/main" uri="{B025F937-C7B1-47D3-B67F-A62EFF666E3E}">
          <x14:id>{DAE36317-6F57-439F-9D13-7ADADBF25C9C}</x14:id>
        </ext>
      </extLst>
    </cfRule>
  </conditionalFormatting>
  <conditionalFormatting sqref="N65">
    <cfRule type="dataBar" priority="791">
      <dataBar>
        <cfvo type="num" val="0"/>
        <cfvo type="num" val="1"/>
        <color rgb="FF00B0F0"/>
      </dataBar>
      <extLst>
        <ext xmlns:x14="http://schemas.microsoft.com/office/spreadsheetml/2009/9/main" uri="{B025F937-C7B1-47D3-B67F-A62EFF666E3E}">
          <x14:id>{93003830-AA3E-494C-8A08-F210B4A125C3}</x14:id>
        </ext>
      </extLst>
    </cfRule>
    <cfRule type="dataBar" priority="792">
      <dataBar>
        <cfvo type="min"/>
        <cfvo type="max"/>
        <color rgb="FF00B0F0"/>
      </dataBar>
      <extLst>
        <ext xmlns:x14="http://schemas.microsoft.com/office/spreadsheetml/2009/9/main" uri="{B025F937-C7B1-47D3-B67F-A62EFF666E3E}">
          <x14:id>{71C56004-1C34-4897-B295-D3927491B2A6}</x14:id>
        </ext>
      </extLst>
    </cfRule>
    <cfRule type="dataBar" priority="793">
      <dataBar>
        <cfvo type="num" val="0"/>
        <cfvo type="num" val="1"/>
        <color rgb="FF638EC6"/>
      </dataBar>
      <extLst>
        <ext xmlns:x14="http://schemas.microsoft.com/office/spreadsheetml/2009/9/main" uri="{B025F937-C7B1-47D3-B67F-A62EFF666E3E}">
          <x14:id>{9A76FF59-720B-4800-A66B-3269B2510A85}</x14:id>
        </ext>
      </extLst>
    </cfRule>
    <cfRule type="dataBar" priority="794">
      <dataBar>
        <cfvo type="min"/>
        <cfvo type="max"/>
        <color rgb="FF008AEF"/>
      </dataBar>
      <extLst>
        <ext xmlns:x14="http://schemas.microsoft.com/office/spreadsheetml/2009/9/main" uri="{B025F937-C7B1-47D3-B67F-A62EFF666E3E}">
          <x14:id>{4E150B52-26D4-4436-A098-D3B11D3EDE7E}</x14:id>
        </ext>
      </extLst>
    </cfRule>
    <cfRule type="dataBar" priority="795">
      <dataBar>
        <cfvo type="num" val="0"/>
        <cfvo type="num" val="1"/>
        <color rgb="FF63C384"/>
      </dataBar>
      <extLst>
        <ext xmlns:x14="http://schemas.microsoft.com/office/spreadsheetml/2009/9/main" uri="{B025F937-C7B1-47D3-B67F-A62EFF666E3E}">
          <x14:id>{C3D657C1-E866-4EBC-B1CF-4AC83869E058}</x14:id>
        </ext>
      </extLst>
    </cfRule>
  </conditionalFormatting>
  <conditionalFormatting sqref="N68:N73 N78">
    <cfRule type="dataBar" priority="1556">
      <dataBar>
        <cfvo type="num" val="0"/>
        <cfvo type="num" val="1"/>
        <color rgb="FF00B0F0"/>
      </dataBar>
      <extLst>
        <ext xmlns:x14="http://schemas.microsoft.com/office/spreadsheetml/2009/9/main" uri="{B025F937-C7B1-47D3-B67F-A62EFF666E3E}">
          <x14:id>{854A3B85-16B0-4478-900D-37EED5FA4654}</x14:id>
        </ext>
      </extLst>
    </cfRule>
    <cfRule type="dataBar" priority="1557">
      <dataBar>
        <cfvo type="min"/>
        <cfvo type="max"/>
        <color rgb="FF00B0F0"/>
      </dataBar>
      <extLst>
        <ext xmlns:x14="http://schemas.microsoft.com/office/spreadsheetml/2009/9/main" uri="{B025F937-C7B1-47D3-B67F-A62EFF666E3E}">
          <x14:id>{7A128A6B-E0EE-4BFD-8F84-682CDA3D3270}</x14:id>
        </ext>
      </extLst>
    </cfRule>
    <cfRule type="dataBar" priority="1558">
      <dataBar>
        <cfvo type="num" val="0"/>
        <cfvo type="num" val="1"/>
        <color rgb="FF638EC6"/>
      </dataBar>
      <extLst>
        <ext xmlns:x14="http://schemas.microsoft.com/office/spreadsheetml/2009/9/main" uri="{B025F937-C7B1-47D3-B67F-A62EFF666E3E}">
          <x14:id>{20DAB1E8-E703-4ACE-A896-70BAB3363289}</x14:id>
        </ext>
      </extLst>
    </cfRule>
    <cfRule type="dataBar" priority="1559">
      <dataBar>
        <cfvo type="min"/>
        <cfvo type="max"/>
        <color rgb="FF008AEF"/>
      </dataBar>
      <extLst>
        <ext xmlns:x14="http://schemas.microsoft.com/office/spreadsheetml/2009/9/main" uri="{B025F937-C7B1-47D3-B67F-A62EFF666E3E}">
          <x14:id>{FD56B635-95D1-44AF-9E1D-2E11BB395796}</x14:id>
        </ext>
      </extLst>
    </cfRule>
    <cfRule type="dataBar" priority="1560">
      <dataBar>
        <cfvo type="num" val="0"/>
        <cfvo type="num" val="1"/>
        <color rgb="FF63C384"/>
      </dataBar>
      <extLst>
        <ext xmlns:x14="http://schemas.microsoft.com/office/spreadsheetml/2009/9/main" uri="{B025F937-C7B1-47D3-B67F-A62EFF666E3E}">
          <x14:id>{E481C617-4D09-448E-9CB7-9B5959F2C4A7}</x14:id>
        </ext>
      </extLst>
    </cfRule>
  </conditionalFormatting>
  <conditionalFormatting sqref="N74">
    <cfRule type="dataBar" priority="1137">
      <dataBar>
        <cfvo type="num" val="0"/>
        <cfvo type="num" val="1"/>
        <color rgb="FF00B0F0"/>
      </dataBar>
      <extLst>
        <ext xmlns:x14="http://schemas.microsoft.com/office/spreadsheetml/2009/9/main" uri="{B025F937-C7B1-47D3-B67F-A62EFF666E3E}">
          <x14:id>{89D37593-35B1-48B8-B0A2-7D7777FB7701}</x14:id>
        </ext>
      </extLst>
    </cfRule>
    <cfRule type="dataBar" priority="1138">
      <dataBar>
        <cfvo type="min"/>
        <cfvo type="max"/>
        <color rgb="FF00B0F0"/>
      </dataBar>
      <extLst>
        <ext xmlns:x14="http://schemas.microsoft.com/office/spreadsheetml/2009/9/main" uri="{B025F937-C7B1-47D3-B67F-A62EFF666E3E}">
          <x14:id>{E083F064-E3ED-4CC4-AFB5-19D45501FE5F}</x14:id>
        </ext>
      </extLst>
    </cfRule>
    <cfRule type="dataBar" priority="1139">
      <dataBar>
        <cfvo type="num" val="0"/>
        <cfvo type="num" val="1"/>
        <color rgb="FF638EC6"/>
      </dataBar>
      <extLst>
        <ext xmlns:x14="http://schemas.microsoft.com/office/spreadsheetml/2009/9/main" uri="{B025F937-C7B1-47D3-B67F-A62EFF666E3E}">
          <x14:id>{FD3F028A-B89A-4A26-A40E-C2B8D02B160D}</x14:id>
        </ext>
      </extLst>
    </cfRule>
    <cfRule type="dataBar" priority="1140">
      <dataBar>
        <cfvo type="min"/>
        <cfvo type="max"/>
        <color rgb="FF008AEF"/>
      </dataBar>
      <extLst>
        <ext xmlns:x14="http://schemas.microsoft.com/office/spreadsheetml/2009/9/main" uri="{B025F937-C7B1-47D3-B67F-A62EFF666E3E}">
          <x14:id>{71E05F53-3C2B-43A4-9A96-226DD34BF3FB}</x14:id>
        </ext>
      </extLst>
    </cfRule>
    <cfRule type="dataBar" priority="1141">
      <dataBar>
        <cfvo type="num" val="0"/>
        <cfvo type="num" val="1"/>
        <color rgb="FF63C384"/>
      </dataBar>
      <extLst>
        <ext xmlns:x14="http://schemas.microsoft.com/office/spreadsheetml/2009/9/main" uri="{B025F937-C7B1-47D3-B67F-A62EFF666E3E}">
          <x14:id>{6CADEC6C-CD11-49A9-9F35-696EEE9DF9DE}</x14:id>
        </ext>
      </extLst>
    </cfRule>
  </conditionalFormatting>
  <conditionalFormatting sqref="N75">
    <cfRule type="dataBar" priority="1107">
      <dataBar>
        <cfvo type="num" val="0"/>
        <cfvo type="num" val="1"/>
        <color rgb="FF00B0F0"/>
      </dataBar>
      <extLst>
        <ext xmlns:x14="http://schemas.microsoft.com/office/spreadsheetml/2009/9/main" uri="{B025F937-C7B1-47D3-B67F-A62EFF666E3E}">
          <x14:id>{EC13A37E-3C87-405F-864A-BECFCE9DEB2D}</x14:id>
        </ext>
      </extLst>
    </cfRule>
    <cfRule type="dataBar" priority="1108">
      <dataBar>
        <cfvo type="min"/>
        <cfvo type="max"/>
        <color rgb="FF00B0F0"/>
      </dataBar>
      <extLst>
        <ext xmlns:x14="http://schemas.microsoft.com/office/spreadsheetml/2009/9/main" uri="{B025F937-C7B1-47D3-B67F-A62EFF666E3E}">
          <x14:id>{3DB759EF-5174-4354-A3C7-0B2A841F2014}</x14:id>
        </ext>
      </extLst>
    </cfRule>
    <cfRule type="dataBar" priority="1109">
      <dataBar>
        <cfvo type="num" val="0"/>
        <cfvo type="num" val="1"/>
        <color rgb="FF638EC6"/>
      </dataBar>
      <extLst>
        <ext xmlns:x14="http://schemas.microsoft.com/office/spreadsheetml/2009/9/main" uri="{B025F937-C7B1-47D3-B67F-A62EFF666E3E}">
          <x14:id>{965E5BD2-3440-4EFA-B7C5-EC33D94A298C}</x14:id>
        </ext>
      </extLst>
    </cfRule>
    <cfRule type="dataBar" priority="1110">
      <dataBar>
        <cfvo type="min"/>
        <cfvo type="max"/>
        <color rgb="FF008AEF"/>
      </dataBar>
      <extLst>
        <ext xmlns:x14="http://schemas.microsoft.com/office/spreadsheetml/2009/9/main" uri="{B025F937-C7B1-47D3-B67F-A62EFF666E3E}">
          <x14:id>{DD3FA9B1-A9B0-46B7-816C-04E3A0A4C056}</x14:id>
        </ext>
      </extLst>
    </cfRule>
    <cfRule type="dataBar" priority="1111">
      <dataBar>
        <cfvo type="num" val="0"/>
        <cfvo type="num" val="1"/>
        <color rgb="FF63C384"/>
      </dataBar>
      <extLst>
        <ext xmlns:x14="http://schemas.microsoft.com/office/spreadsheetml/2009/9/main" uri="{B025F937-C7B1-47D3-B67F-A62EFF666E3E}">
          <x14:id>{6D8A2F2A-1DB1-4DC7-996A-FF96ED3C4EED}</x14:id>
        </ext>
      </extLst>
    </cfRule>
  </conditionalFormatting>
  <conditionalFormatting sqref="N76">
    <cfRule type="dataBar" priority="1077">
      <dataBar>
        <cfvo type="num" val="0"/>
        <cfvo type="num" val="1"/>
        <color rgb="FF00B0F0"/>
      </dataBar>
      <extLst>
        <ext xmlns:x14="http://schemas.microsoft.com/office/spreadsheetml/2009/9/main" uri="{B025F937-C7B1-47D3-B67F-A62EFF666E3E}">
          <x14:id>{AEAF3132-73F4-4667-B253-4B5162BDBB2A}</x14:id>
        </ext>
      </extLst>
    </cfRule>
    <cfRule type="dataBar" priority="1078">
      <dataBar>
        <cfvo type="min"/>
        <cfvo type="max"/>
        <color rgb="FF00B0F0"/>
      </dataBar>
      <extLst>
        <ext xmlns:x14="http://schemas.microsoft.com/office/spreadsheetml/2009/9/main" uri="{B025F937-C7B1-47D3-B67F-A62EFF666E3E}">
          <x14:id>{E3A66E3B-78C8-4E0F-9CB3-1B2438974099}</x14:id>
        </ext>
      </extLst>
    </cfRule>
    <cfRule type="dataBar" priority="1079">
      <dataBar>
        <cfvo type="num" val="0"/>
        <cfvo type="num" val="1"/>
        <color rgb="FF638EC6"/>
      </dataBar>
      <extLst>
        <ext xmlns:x14="http://schemas.microsoft.com/office/spreadsheetml/2009/9/main" uri="{B025F937-C7B1-47D3-B67F-A62EFF666E3E}">
          <x14:id>{A7B745B8-7AA7-446A-8F09-45F8447E34CA}</x14:id>
        </ext>
      </extLst>
    </cfRule>
    <cfRule type="dataBar" priority="1080">
      <dataBar>
        <cfvo type="min"/>
        <cfvo type="max"/>
        <color rgb="FF008AEF"/>
      </dataBar>
      <extLst>
        <ext xmlns:x14="http://schemas.microsoft.com/office/spreadsheetml/2009/9/main" uri="{B025F937-C7B1-47D3-B67F-A62EFF666E3E}">
          <x14:id>{C9084382-2B65-4627-A89A-4EA55AF1DB06}</x14:id>
        </ext>
      </extLst>
    </cfRule>
    <cfRule type="dataBar" priority="1081">
      <dataBar>
        <cfvo type="num" val="0"/>
        <cfvo type="num" val="1"/>
        <color rgb="FF63C384"/>
      </dataBar>
      <extLst>
        <ext xmlns:x14="http://schemas.microsoft.com/office/spreadsheetml/2009/9/main" uri="{B025F937-C7B1-47D3-B67F-A62EFF666E3E}">
          <x14:id>{7C77840A-0029-47A6-BD27-2BAA2FCEB6E0}</x14:id>
        </ext>
      </extLst>
    </cfRule>
  </conditionalFormatting>
  <conditionalFormatting sqref="N77">
    <cfRule type="dataBar" priority="964">
      <dataBar>
        <cfvo type="num" val="0"/>
        <cfvo type="num" val="1"/>
        <color rgb="FF00B0F0"/>
      </dataBar>
      <extLst>
        <ext xmlns:x14="http://schemas.microsoft.com/office/spreadsheetml/2009/9/main" uri="{B025F937-C7B1-47D3-B67F-A62EFF666E3E}">
          <x14:id>{F797F525-F56F-43C6-902F-271825530521}</x14:id>
        </ext>
      </extLst>
    </cfRule>
    <cfRule type="dataBar" priority="965">
      <dataBar>
        <cfvo type="min"/>
        <cfvo type="max"/>
        <color rgb="FF00B0F0"/>
      </dataBar>
      <extLst>
        <ext xmlns:x14="http://schemas.microsoft.com/office/spreadsheetml/2009/9/main" uri="{B025F937-C7B1-47D3-B67F-A62EFF666E3E}">
          <x14:id>{48392733-CF3F-482B-810C-0257A704CB53}</x14:id>
        </ext>
      </extLst>
    </cfRule>
    <cfRule type="dataBar" priority="966">
      <dataBar>
        <cfvo type="num" val="0"/>
        <cfvo type="num" val="1"/>
        <color rgb="FF638EC6"/>
      </dataBar>
      <extLst>
        <ext xmlns:x14="http://schemas.microsoft.com/office/spreadsheetml/2009/9/main" uri="{B025F937-C7B1-47D3-B67F-A62EFF666E3E}">
          <x14:id>{015FE6FA-68D8-426C-B728-315EA8328ECC}</x14:id>
        </ext>
      </extLst>
    </cfRule>
    <cfRule type="dataBar" priority="967">
      <dataBar>
        <cfvo type="min"/>
        <cfvo type="max"/>
        <color rgb="FF008AEF"/>
      </dataBar>
      <extLst>
        <ext xmlns:x14="http://schemas.microsoft.com/office/spreadsheetml/2009/9/main" uri="{B025F937-C7B1-47D3-B67F-A62EFF666E3E}">
          <x14:id>{71217FFC-093F-4249-B4CB-5774CB4C1A27}</x14:id>
        </ext>
      </extLst>
    </cfRule>
    <cfRule type="dataBar" priority="968">
      <dataBar>
        <cfvo type="num" val="0"/>
        <cfvo type="num" val="1"/>
        <color rgb="FF63C384"/>
      </dataBar>
      <extLst>
        <ext xmlns:x14="http://schemas.microsoft.com/office/spreadsheetml/2009/9/main" uri="{B025F937-C7B1-47D3-B67F-A62EFF666E3E}">
          <x14:id>{7132CE13-1B3A-41F1-86A4-F21B743FFD3A}</x14:id>
        </ext>
      </extLst>
    </cfRule>
  </conditionalFormatting>
  <conditionalFormatting sqref="N82:N98">
    <cfRule type="dataBar" priority="1669">
      <dataBar>
        <cfvo type="num" val="0"/>
        <cfvo type="num" val="1"/>
        <color rgb="FF00B0F0"/>
      </dataBar>
      <extLst>
        <ext xmlns:x14="http://schemas.microsoft.com/office/spreadsheetml/2009/9/main" uri="{B025F937-C7B1-47D3-B67F-A62EFF666E3E}">
          <x14:id>{15BCA8A0-267C-4BB6-9A5D-7E1CC0BE3DB0}</x14:id>
        </ext>
      </extLst>
    </cfRule>
    <cfRule type="dataBar" priority="1670">
      <dataBar>
        <cfvo type="min"/>
        <cfvo type="max"/>
        <color rgb="FF00B0F0"/>
      </dataBar>
      <extLst>
        <ext xmlns:x14="http://schemas.microsoft.com/office/spreadsheetml/2009/9/main" uri="{B025F937-C7B1-47D3-B67F-A62EFF666E3E}">
          <x14:id>{A36F90E4-F7EB-46C3-9EB3-3C12F4425AAA}</x14:id>
        </ext>
      </extLst>
    </cfRule>
    <cfRule type="dataBar" priority="1671">
      <dataBar>
        <cfvo type="num" val="0"/>
        <cfvo type="num" val="1"/>
        <color rgb="FF638EC6"/>
      </dataBar>
      <extLst>
        <ext xmlns:x14="http://schemas.microsoft.com/office/spreadsheetml/2009/9/main" uri="{B025F937-C7B1-47D3-B67F-A62EFF666E3E}">
          <x14:id>{DE472E5A-12B2-4699-B02A-4FC4912CED84}</x14:id>
        </ext>
      </extLst>
    </cfRule>
    <cfRule type="dataBar" priority="1672">
      <dataBar>
        <cfvo type="min"/>
        <cfvo type="max"/>
        <color rgb="FF008AEF"/>
      </dataBar>
      <extLst>
        <ext xmlns:x14="http://schemas.microsoft.com/office/spreadsheetml/2009/9/main" uri="{B025F937-C7B1-47D3-B67F-A62EFF666E3E}">
          <x14:id>{74D87983-7497-4713-B9B7-B820B911E99D}</x14:id>
        </ext>
      </extLst>
    </cfRule>
    <cfRule type="dataBar" priority="1673">
      <dataBar>
        <cfvo type="num" val="0"/>
        <cfvo type="num" val="1"/>
        <color rgb="FF63C384"/>
      </dataBar>
      <extLst>
        <ext xmlns:x14="http://schemas.microsoft.com/office/spreadsheetml/2009/9/main" uri="{B025F937-C7B1-47D3-B67F-A62EFF666E3E}">
          <x14:id>{40D1ACAB-0882-4959-BD93-C7A74C5EC141}</x14:id>
        </ext>
      </extLst>
    </cfRule>
  </conditionalFormatting>
  <conditionalFormatting sqref="N102:N105">
    <cfRule type="dataBar" priority="1541">
      <dataBar>
        <cfvo type="num" val="0"/>
        <cfvo type="num" val="1"/>
        <color rgb="FF00B0F0"/>
      </dataBar>
      <extLst>
        <ext xmlns:x14="http://schemas.microsoft.com/office/spreadsheetml/2009/9/main" uri="{B025F937-C7B1-47D3-B67F-A62EFF666E3E}">
          <x14:id>{2BE667A9-B947-4065-B812-647C6181B502}</x14:id>
        </ext>
      </extLst>
    </cfRule>
    <cfRule type="dataBar" priority="1542">
      <dataBar>
        <cfvo type="min"/>
        <cfvo type="max"/>
        <color rgb="FF00B0F0"/>
      </dataBar>
      <extLst>
        <ext xmlns:x14="http://schemas.microsoft.com/office/spreadsheetml/2009/9/main" uri="{B025F937-C7B1-47D3-B67F-A62EFF666E3E}">
          <x14:id>{380631A8-95E2-4933-8DFC-0475255D0F9C}</x14:id>
        </ext>
      </extLst>
    </cfRule>
    <cfRule type="dataBar" priority="1543">
      <dataBar>
        <cfvo type="num" val="0"/>
        <cfvo type="num" val="1"/>
        <color rgb="FF638EC6"/>
      </dataBar>
      <extLst>
        <ext xmlns:x14="http://schemas.microsoft.com/office/spreadsheetml/2009/9/main" uri="{B025F937-C7B1-47D3-B67F-A62EFF666E3E}">
          <x14:id>{6082BF07-30A1-4A3D-A8CB-A20899C9014B}</x14:id>
        </ext>
      </extLst>
    </cfRule>
    <cfRule type="dataBar" priority="1544">
      <dataBar>
        <cfvo type="min"/>
        <cfvo type="max"/>
        <color rgb="FF008AEF"/>
      </dataBar>
      <extLst>
        <ext xmlns:x14="http://schemas.microsoft.com/office/spreadsheetml/2009/9/main" uri="{B025F937-C7B1-47D3-B67F-A62EFF666E3E}">
          <x14:id>{3E182FE0-3AA8-48AE-849F-3FA20C647CB5}</x14:id>
        </ext>
      </extLst>
    </cfRule>
    <cfRule type="dataBar" priority="1545">
      <dataBar>
        <cfvo type="num" val="0"/>
        <cfvo type="num" val="1"/>
        <color rgb="FF63C384"/>
      </dataBar>
      <extLst>
        <ext xmlns:x14="http://schemas.microsoft.com/office/spreadsheetml/2009/9/main" uri="{B025F937-C7B1-47D3-B67F-A62EFF666E3E}">
          <x14:id>{02476290-285F-404E-A803-4660CA77751D}</x14:id>
        </ext>
      </extLst>
    </cfRule>
  </conditionalFormatting>
  <conditionalFormatting sqref="N106">
    <cfRule type="dataBar" priority="774">
      <dataBar>
        <cfvo type="num" val="0"/>
        <cfvo type="num" val="1"/>
        <color rgb="FF00B0F0"/>
      </dataBar>
      <extLst>
        <ext xmlns:x14="http://schemas.microsoft.com/office/spreadsheetml/2009/9/main" uri="{B025F937-C7B1-47D3-B67F-A62EFF666E3E}">
          <x14:id>{6BC1AD2A-450B-4FE9-AEFA-D4001EEDB818}</x14:id>
        </ext>
      </extLst>
    </cfRule>
    <cfRule type="dataBar" priority="775">
      <dataBar>
        <cfvo type="min"/>
        <cfvo type="max"/>
        <color rgb="FF00B0F0"/>
      </dataBar>
      <extLst>
        <ext xmlns:x14="http://schemas.microsoft.com/office/spreadsheetml/2009/9/main" uri="{B025F937-C7B1-47D3-B67F-A62EFF666E3E}">
          <x14:id>{875612DE-02AA-44F0-A73F-A38B65C33CB9}</x14:id>
        </ext>
      </extLst>
    </cfRule>
    <cfRule type="dataBar" priority="776">
      <dataBar>
        <cfvo type="num" val="0"/>
        <cfvo type="num" val="1"/>
        <color rgb="FF638EC6"/>
      </dataBar>
      <extLst>
        <ext xmlns:x14="http://schemas.microsoft.com/office/spreadsheetml/2009/9/main" uri="{B025F937-C7B1-47D3-B67F-A62EFF666E3E}">
          <x14:id>{9AA49BAB-B36A-41FF-9432-B0D620572D18}</x14:id>
        </ext>
      </extLst>
    </cfRule>
    <cfRule type="dataBar" priority="777">
      <dataBar>
        <cfvo type="min"/>
        <cfvo type="max"/>
        <color rgb="FF008AEF"/>
      </dataBar>
      <extLst>
        <ext xmlns:x14="http://schemas.microsoft.com/office/spreadsheetml/2009/9/main" uri="{B025F937-C7B1-47D3-B67F-A62EFF666E3E}">
          <x14:id>{0DCFB65D-8672-4FBB-BD8D-3D927127F61C}</x14:id>
        </ext>
      </extLst>
    </cfRule>
    <cfRule type="dataBar" priority="778">
      <dataBar>
        <cfvo type="num" val="0"/>
        <cfvo type="num" val="1"/>
        <color rgb="FF63C384"/>
      </dataBar>
      <extLst>
        <ext xmlns:x14="http://schemas.microsoft.com/office/spreadsheetml/2009/9/main" uri="{B025F937-C7B1-47D3-B67F-A62EFF666E3E}">
          <x14:id>{E06BF22D-4939-44E1-ADBE-9BBAD43DFB9A}</x14:id>
        </ext>
      </extLst>
    </cfRule>
  </conditionalFormatting>
  <conditionalFormatting sqref="N110:N115">
    <cfRule type="dataBar" priority="1536">
      <dataBar>
        <cfvo type="num" val="0"/>
        <cfvo type="num" val="1"/>
        <color rgb="FF00B0F0"/>
      </dataBar>
      <extLst>
        <ext xmlns:x14="http://schemas.microsoft.com/office/spreadsheetml/2009/9/main" uri="{B025F937-C7B1-47D3-B67F-A62EFF666E3E}">
          <x14:id>{0E500D24-5691-4674-8B67-3073E0D373BA}</x14:id>
        </ext>
      </extLst>
    </cfRule>
    <cfRule type="dataBar" priority="1537">
      <dataBar>
        <cfvo type="min"/>
        <cfvo type="max"/>
        <color rgb="FF00B0F0"/>
      </dataBar>
      <extLst>
        <ext xmlns:x14="http://schemas.microsoft.com/office/spreadsheetml/2009/9/main" uri="{B025F937-C7B1-47D3-B67F-A62EFF666E3E}">
          <x14:id>{F30FF9B9-12BE-4DE1-AFB0-8C971ED1594F}</x14:id>
        </ext>
      </extLst>
    </cfRule>
    <cfRule type="dataBar" priority="1538">
      <dataBar>
        <cfvo type="num" val="0"/>
        <cfvo type="num" val="1"/>
        <color rgb="FF638EC6"/>
      </dataBar>
      <extLst>
        <ext xmlns:x14="http://schemas.microsoft.com/office/spreadsheetml/2009/9/main" uri="{B025F937-C7B1-47D3-B67F-A62EFF666E3E}">
          <x14:id>{6D5E351C-EFD9-4015-AC69-3B92BD0A9FD9}</x14:id>
        </ext>
      </extLst>
    </cfRule>
    <cfRule type="dataBar" priority="1539">
      <dataBar>
        <cfvo type="min"/>
        <cfvo type="max"/>
        <color rgb="FF008AEF"/>
      </dataBar>
      <extLst>
        <ext xmlns:x14="http://schemas.microsoft.com/office/spreadsheetml/2009/9/main" uri="{B025F937-C7B1-47D3-B67F-A62EFF666E3E}">
          <x14:id>{B483FEC7-2C32-42E2-B6C0-18EA6D356358}</x14:id>
        </ext>
      </extLst>
    </cfRule>
    <cfRule type="dataBar" priority="1540">
      <dataBar>
        <cfvo type="num" val="0"/>
        <cfvo type="num" val="1"/>
        <color rgb="FF63C384"/>
      </dataBar>
      <extLst>
        <ext xmlns:x14="http://schemas.microsoft.com/office/spreadsheetml/2009/9/main" uri="{B025F937-C7B1-47D3-B67F-A62EFF666E3E}">
          <x14:id>{4266D873-C50F-4379-B45D-1721FAB2D522}</x14:id>
        </ext>
      </extLst>
    </cfRule>
  </conditionalFormatting>
  <conditionalFormatting sqref="O9:O10">
    <cfRule type="dataBar" priority="1071">
      <dataBar>
        <cfvo type="num" val="0"/>
        <cfvo type="num" val="1"/>
        <color theme="9" tint="-0.499984740745262"/>
      </dataBar>
      <extLst>
        <ext xmlns:x14="http://schemas.microsoft.com/office/spreadsheetml/2009/9/main" uri="{B025F937-C7B1-47D3-B67F-A62EFF666E3E}">
          <x14:id>{698BF0E3-CDFD-417C-9C59-78684C2B48B2}</x14:id>
        </ext>
      </extLst>
    </cfRule>
    <cfRule type="dataBar" priority="1072">
      <dataBar>
        <cfvo type="num" val="0"/>
        <cfvo type="num" val="1"/>
        <color rgb="FF00B0F0"/>
      </dataBar>
      <extLst>
        <ext xmlns:x14="http://schemas.microsoft.com/office/spreadsheetml/2009/9/main" uri="{B025F937-C7B1-47D3-B67F-A62EFF666E3E}">
          <x14:id>{600F4E84-A92C-431E-A727-12B2F04C6CF2}</x14:id>
        </ext>
      </extLst>
    </cfRule>
    <cfRule type="dataBar" priority="1073">
      <dataBar>
        <cfvo type="min"/>
        <cfvo type="max"/>
        <color rgb="FF00B0F0"/>
      </dataBar>
      <extLst>
        <ext xmlns:x14="http://schemas.microsoft.com/office/spreadsheetml/2009/9/main" uri="{B025F937-C7B1-47D3-B67F-A62EFF666E3E}">
          <x14:id>{C79948F1-815C-468F-B7DD-024689A79386}</x14:id>
        </ext>
      </extLst>
    </cfRule>
    <cfRule type="dataBar" priority="1074">
      <dataBar>
        <cfvo type="num" val="0"/>
        <cfvo type="num" val="1"/>
        <color rgb="FF638EC6"/>
      </dataBar>
      <extLst>
        <ext xmlns:x14="http://schemas.microsoft.com/office/spreadsheetml/2009/9/main" uri="{B025F937-C7B1-47D3-B67F-A62EFF666E3E}">
          <x14:id>{5BEDC073-D5CA-4BA1-8381-3372A319A499}</x14:id>
        </ext>
      </extLst>
    </cfRule>
    <cfRule type="dataBar" priority="1075">
      <dataBar>
        <cfvo type="min"/>
        <cfvo type="max"/>
        <color rgb="FF008AEF"/>
      </dataBar>
      <extLst>
        <ext xmlns:x14="http://schemas.microsoft.com/office/spreadsheetml/2009/9/main" uri="{B025F937-C7B1-47D3-B67F-A62EFF666E3E}">
          <x14:id>{B93AA0F8-3D4A-459F-B2B8-747EEE3CED94}</x14:id>
        </ext>
      </extLst>
    </cfRule>
    <cfRule type="dataBar" priority="1076">
      <dataBar>
        <cfvo type="num" val="0"/>
        <cfvo type="num" val="1"/>
        <color rgb="FF63C384"/>
      </dataBar>
      <extLst>
        <ext xmlns:x14="http://schemas.microsoft.com/office/spreadsheetml/2009/9/main" uri="{B025F937-C7B1-47D3-B67F-A62EFF666E3E}">
          <x14:id>{951E2C21-9F9F-45E7-B216-2D659D6B5418}</x14:id>
        </ext>
      </extLst>
    </cfRule>
  </conditionalFormatting>
  <conditionalFormatting sqref="O11:O12">
    <cfRule type="dataBar" priority="1065">
      <dataBar>
        <cfvo type="num" val="0"/>
        <cfvo type="num" val="1"/>
        <color theme="9" tint="-0.499984740745262"/>
      </dataBar>
      <extLst>
        <ext xmlns:x14="http://schemas.microsoft.com/office/spreadsheetml/2009/9/main" uri="{B025F937-C7B1-47D3-B67F-A62EFF666E3E}">
          <x14:id>{8A335EE6-1365-4154-B1EE-1367A541D2B7}</x14:id>
        </ext>
      </extLst>
    </cfRule>
    <cfRule type="dataBar" priority="1066">
      <dataBar>
        <cfvo type="num" val="0"/>
        <cfvo type="num" val="1"/>
        <color rgb="FF00B0F0"/>
      </dataBar>
      <extLst>
        <ext xmlns:x14="http://schemas.microsoft.com/office/spreadsheetml/2009/9/main" uri="{B025F937-C7B1-47D3-B67F-A62EFF666E3E}">
          <x14:id>{F64E047D-653C-4241-BEF8-DDB81AB60C19}</x14:id>
        </ext>
      </extLst>
    </cfRule>
    <cfRule type="dataBar" priority="1067">
      <dataBar>
        <cfvo type="min"/>
        <cfvo type="max"/>
        <color rgb="FF00B0F0"/>
      </dataBar>
      <extLst>
        <ext xmlns:x14="http://schemas.microsoft.com/office/spreadsheetml/2009/9/main" uri="{B025F937-C7B1-47D3-B67F-A62EFF666E3E}">
          <x14:id>{7B319C96-7F26-4EB2-BE12-41CDB9702F85}</x14:id>
        </ext>
      </extLst>
    </cfRule>
    <cfRule type="dataBar" priority="1068">
      <dataBar>
        <cfvo type="num" val="0"/>
        <cfvo type="num" val="1"/>
        <color rgb="FF638EC6"/>
      </dataBar>
      <extLst>
        <ext xmlns:x14="http://schemas.microsoft.com/office/spreadsheetml/2009/9/main" uri="{B025F937-C7B1-47D3-B67F-A62EFF666E3E}">
          <x14:id>{775AFB4D-9980-4B97-9D18-2FE40D53490C}</x14:id>
        </ext>
      </extLst>
    </cfRule>
    <cfRule type="dataBar" priority="1069">
      <dataBar>
        <cfvo type="min"/>
        <cfvo type="max"/>
        <color rgb="FF008AEF"/>
      </dataBar>
      <extLst>
        <ext xmlns:x14="http://schemas.microsoft.com/office/spreadsheetml/2009/9/main" uri="{B025F937-C7B1-47D3-B67F-A62EFF666E3E}">
          <x14:id>{7EB0007A-6F3F-4421-B0EF-1704FA5366A5}</x14:id>
        </ext>
      </extLst>
    </cfRule>
    <cfRule type="dataBar" priority="1070">
      <dataBar>
        <cfvo type="num" val="0"/>
        <cfvo type="num" val="1"/>
        <color rgb="FF63C384"/>
      </dataBar>
      <extLst>
        <ext xmlns:x14="http://schemas.microsoft.com/office/spreadsheetml/2009/9/main" uri="{B025F937-C7B1-47D3-B67F-A62EFF666E3E}">
          <x14:id>{9217507F-4D2B-497F-8F64-AB5E6E2827D9}</x14:id>
        </ext>
      </extLst>
    </cfRule>
  </conditionalFormatting>
  <conditionalFormatting sqref="O13:O17">
    <cfRule type="dataBar" priority="1059">
      <dataBar>
        <cfvo type="num" val="0"/>
        <cfvo type="num" val="1"/>
        <color theme="9" tint="-0.499984740745262"/>
      </dataBar>
      <extLst>
        <ext xmlns:x14="http://schemas.microsoft.com/office/spreadsheetml/2009/9/main" uri="{B025F937-C7B1-47D3-B67F-A62EFF666E3E}">
          <x14:id>{A7910BE3-4811-4FBF-A260-202A6B4982EF}</x14:id>
        </ext>
      </extLst>
    </cfRule>
    <cfRule type="dataBar" priority="1060">
      <dataBar>
        <cfvo type="num" val="0"/>
        <cfvo type="num" val="1"/>
        <color rgb="FF00B0F0"/>
      </dataBar>
      <extLst>
        <ext xmlns:x14="http://schemas.microsoft.com/office/spreadsheetml/2009/9/main" uri="{B025F937-C7B1-47D3-B67F-A62EFF666E3E}">
          <x14:id>{167C8EE2-1022-49EC-8CE2-B8249D90B7B3}</x14:id>
        </ext>
      </extLst>
    </cfRule>
    <cfRule type="dataBar" priority="1061">
      <dataBar>
        <cfvo type="min"/>
        <cfvo type="max"/>
        <color rgb="FF00B0F0"/>
      </dataBar>
      <extLst>
        <ext xmlns:x14="http://schemas.microsoft.com/office/spreadsheetml/2009/9/main" uri="{B025F937-C7B1-47D3-B67F-A62EFF666E3E}">
          <x14:id>{1EC56710-4F31-4795-B62C-41EB200D49F3}</x14:id>
        </ext>
      </extLst>
    </cfRule>
    <cfRule type="dataBar" priority="1062">
      <dataBar>
        <cfvo type="num" val="0"/>
        <cfvo type="num" val="1"/>
        <color rgb="FF638EC6"/>
      </dataBar>
      <extLst>
        <ext xmlns:x14="http://schemas.microsoft.com/office/spreadsheetml/2009/9/main" uri="{B025F937-C7B1-47D3-B67F-A62EFF666E3E}">
          <x14:id>{318A9AE3-206C-4CDB-8DE3-8D54BE29447F}</x14:id>
        </ext>
      </extLst>
    </cfRule>
    <cfRule type="dataBar" priority="1063">
      <dataBar>
        <cfvo type="min"/>
        <cfvo type="max"/>
        <color rgb="FF008AEF"/>
      </dataBar>
      <extLst>
        <ext xmlns:x14="http://schemas.microsoft.com/office/spreadsheetml/2009/9/main" uri="{B025F937-C7B1-47D3-B67F-A62EFF666E3E}">
          <x14:id>{32193B43-98F2-4366-AB78-F55E48D9AFA4}</x14:id>
        </ext>
      </extLst>
    </cfRule>
    <cfRule type="dataBar" priority="1064">
      <dataBar>
        <cfvo type="num" val="0"/>
        <cfvo type="num" val="1"/>
        <color rgb="FF63C384"/>
      </dataBar>
      <extLst>
        <ext xmlns:x14="http://schemas.microsoft.com/office/spreadsheetml/2009/9/main" uri="{B025F937-C7B1-47D3-B67F-A62EFF666E3E}">
          <x14:id>{933425EE-1235-4336-AB6D-51DF4914C370}</x14:id>
        </ext>
      </extLst>
    </cfRule>
  </conditionalFormatting>
  <conditionalFormatting sqref="O18">
    <cfRule type="dataBar" priority="1053">
      <dataBar>
        <cfvo type="num" val="0"/>
        <cfvo type="num" val="1"/>
        <color theme="9" tint="-0.499984740745262"/>
      </dataBar>
      <extLst>
        <ext xmlns:x14="http://schemas.microsoft.com/office/spreadsheetml/2009/9/main" uri="{B025F937-C7B1-47D3-B67F-A62EFF666E3E}">
          <x14:id>{5280E520-1F6F-4494-B55F-4496FF06FBA8}</x14:id>
        </ext>
      </extLst>
    </cfRule>
    <cfRule type="dataBar" priority="1054">
      <dataBar>
        <cfvo type="num" val="0"/>
        <cfvo type="num" val="1"/>
        <color rgb="FF00B0F0"/>
      </dataBar>
      <extLst>
        <ext xmlns:x14="http://schemas.microsoft.com/office/spreadsheetml/2009/9/main" uri="{B025F937-C7B1-47D3-B67F-A62EFF666E3E}">
          <x14:id>{EA685F19-5ED2-4E05-9DCF-BE492BA0D074}</x14:id>
        </ext>
      </extLst>
    </cfRule>
    <cfRule type="dataBar" priority="1055">
      <dataBar>
        <cfvo type="min"/>
        <cfvo type="max"/>
        <color rgb="FF00B0F0"/>
      </dataBar>
      <extLst>
        <ext xmlns:x14="http://schemas.microsoft.com/office/spreadsheetml/2009/9/main" uri="{B025F937-C7B1-47D3-B67F-A62EFF666E3E}">
          <x14:id>{E767EA52-F4A7-4558-8034-D5E4C872829A}</x14:id>
        </ext>
      </extLst>
    </cfRule>
    <cfRule type="dataBar" priority="1056">
      <dataBar>
        <cfvo type="num" val="0"/>
        <cfvo type="num" val="1"/>
        <color rgb="FF638EC6"/>
      </dataBar>
      <extLst>
        <ext xmlns:x14="http://schemas.microsoft.com/office/spreadsheetml/2009/9/main" uri="{B025F937-C7B1-47D3-B67F-A62EFF666E3E}">
          <x14:id>{1B7AE841-8C62-47B5-AD70-CDE2AC8744B4}</x14:id>
        </ext>
      </extLst>
    </cfRule>
    <cfRule type="dataBar" priority="1057">
      <dataBar>
        <cfvo type="min"/>
        <cfvo type="max"/>
        <color rgb="FF008AEF"/>
      </dataBar>
      <extLst>
        <ext xmlns:x14="http://schemas.microsoft.com/office/spreadsheetml/2009/9/main" uri="{B025F937-C7B1-47D3-B67F-A62EFF666E3E}">
          <x14:id>{B55CE4D7-411E-4C94-8FCD-9E0564EC612F}</x14:id>
        </ext>
      </extLst>
    </cfRule>
    <cfRule type="dataBar" priority="1058">
      <dataBar>
        <cfvo type="num" val="0"/>
        <cfvo type="num" val="1"/>
        <color rgb="FF63C384"/>
      </dataBar>
      <extLst>
        <ext xmlns:x14="http://schemas.microsoft.com/office/spreadsheetml/2009/9/main" uri="{B025F937-C7B1-47D3-B67F-A62EFF666E3E}">
          <x14:id>{366FC38D-DB51-4D48-BF86-51809392655C}</x14:id>
        </ext>
      </extLst>
    </cfRule>
  </conditionalFormatting>
  <conditionalFormatting sqref="O19">
    <cfRule type="dataBar" priority="1011">
      <dataBar>
        <cfvo type="num" val="0"/>
        <cfvo type="num" val="1"/>
        <color theme="9" tint="-0.499984740745262"/>
      </dataBar>
      <extLst>
        <ext xmlns:x14="http://schemas.microsoft.com/office/spreadsheetml/2009/9/main" uri="{B025F937-C7B1-47D3-B67F-A62EFF666E3E}">
          <x14:id>{057740EF-966B-46F1-9145-007DB0B6EDF6}</x14:id>
        </ext>
      </extLst>
    </cfRule>
    <cfRule type="dataBar" priority="1012">
      <dataBar>
        <cfvo type="num" val="0"/>
        <cfvo type="num" val="1"/>
        <color rgb="FF00B0F0"/>
      </dataBar>
      <extLst>
        <ext xmlns:x14="http://schemas.microsoft.com/office/spreadsheetml/2009/9/main" uri="{B025F937-C7B1-47D3-B67F-A62EFF666E3E}">
          <x14:id>{E6884FBE-6E50-4C5A-AB0D-4808EA9819EE}</x14:id>
        </ext>
      </extLst>
    </cfRule>
    <cfRule type="dataBar" priority="1013">
      <dataBar>
        <cfvo type="min"/>
        <cfvo type="max"/>
        <color rgb="FF00B0F0"/>
      </dataBar>
      <extLst>
        <ext xmlns:x14="http://schemas.microsoft.com/office/spreadsheetml/2009/9/main" uri="{B025F937-C7B1-47D3-B67F-A62EFF666E3E}">
          <x14:id>{01993FAA-E44B-4F61-B4DF-B26DA4E85E0A}</x14:id>
        </ext>
      </extLst>
    </cfRule>
    <cfRule type="dataBar" priority="1014">
      <dataBar>
        <cfvo type="num" val="0"/>
        <cfvo type="num" val="1"/>
        <color rgb="FF638EC6"/>
      </dataBar>
      <extLst>
        <ext xmlns:x14="http://schemas.microsoft.com/office/spreadsheetml/2009/9/main" uri="{B025F937-C7B1-47D3-B67F-A62EFF666E3E}">
          <x14:id>{EE5F8A7B-4F1F-4521-A9D1-6B0423132EBA}</x14:id>
        </ext>
      </extLst>
    </cfRule>
    <cfRule type="dataBar" priority="1015">
      <dataBar>
        <cfvo type="min"/>
        <cfvo type="max"/>
        <color rgb="FF008AEF"/>
      </dataBar>
      <extLst>
        <ext xmlns:x14="http://schemas.microsoft.com/office/spreadsheetml/2009/9/main" uri="{B025F937-C7B1-47D3-B67F-A62EFF666E3E}">
          <x14:id>{807EDF90-0491-49E0-BFC9-604EC7D2342F}</x14:id>
        </ext>
      </extLst>
    </cfRule>
    <cfRule type="dataBar" priority="1016">
      <dataBar>
        <cfvo type="num" val="0"/>
        <cfvo type="num" val="1"/>
        <color rgb="FF63C384"/>
      </dataBar>
      <extLst>
        <ext xmlns:x14="http://schemas.microsoft.com/office/spreadsheetml/2009/9/main" uri="{B025F937-C7B1-47D3-B67F-A62EFF666E3E}">
          <x14:id>{FF30C97C-CDAA-4841-8320-FB8817D249FC}</x14:id>
        </ext>
      </extLst>
    </cfRule>
  </conditionalFormatting>
  <conditionalFormatting sqref="O20">
    <cfRule type="dataBar" priority="1005">
      <dataBar>
        <cfvo type="num" val="0"/>
        <cfvo type="num" val="1"/>
        <color theme="9" tint="-0.499984740745262"/>
      </dataBar>
      <extLst>
        <ext xmlns:x14="http://schemas.microsoft.com/office/spreadsheetml/2009/9/main" uri="{B025F937-C7B1-47D3-B67F-A62EFF666E3E}">
          <x14:id>{33CBBE15-3965-4775-AA69-1F7517F0FBB0}</x14:id>
        </ext>
      </extLst>
    </cfRule>
    <cfRule type="dataBar" priority="1006">
      <dataBar>
        <cfvo type="num" val="0"/>
        <cfvo type="num" val="1"/>
        <color rgb="FF00B0F0"/>
      </dataBar>
      <extLst>
        <ext xmlns:x14="http://schemas.microsoft.com/office/spreadsheetml/2009/9/main" uri="{B025F937-C7B1-47D3-B67F-A62EFF666E3E}">
          <x14:id>{98B35B72-A825-4992-82F8-39C596248D82}</x14:id>
        </ext>
      </extLst>
    </cfRule>
    <cfRule type="dataBar" priority="1007">
      <dataBar>
        <cfvo type="min"/>
        <cfvo type="max"/>
        <color rgb="FF00B0F0"/>
      </dataBar>
      <extLst>
        <ext xmlns:x14="http://schemas.microsoft.com/office/spreadsheetml/2009/9/main" uri="{B025F937-C7B1-47D3-B67F-A62EFF666E3E}">
          <x14:id>{71A8D7CE-8012-45B0-A680-F31F5AA825CC}</x14:id>
        </ext>
      </extLst>
    </cfRule>
    <cfRule type="dataBar" priority="1008">
      <dataBar>
        <cfvo type="num" val="0"/>
        <cfvo type="num" val="1"/>
        <color rgb="FF638EC6"/>
      </dataBar>
      <extLst>
        <ext xmlns:x14="http://schemas.microsoft.com/office/spreadsheetml/2009/9/main" uri="{B025F937-C7B1-47D3-B67F-A62EFF666E3E}">
          <x14:id>{FE989759-CB9F-47C5-8D99-C092AA6C0314}</x14:id>
        </ext>
      </extLst>
    </cfRule>
    <cfRule type="dataBar" priority="1009">
      <dataBar>
        <cfvo type="min"/>
        <cfvo type="max"/>
        <color rgb="FF008AEF"/>
      </dataBar>
      <extLst>
        <ext xmlns:x14="http://schemas.microsoft.com/office/spreadsheetml/2009/9/main" uri="{B025F937-C7B1-47D3-B67F-A62EFF666E3E}">
          <x14:id>{50C4981C-4175-4254-9AD6-D38EE3B6BD24}</x14:id>
        </ext>
      </extLst>
    </cfRule>
    <cfRule type="dataBar" priority="1010">
      <dataBar>
        <cfvo type="num" val="0"/>
        <cfvo type="num" val="1"/>
        <color rgb="FF63C384"/>
      </dataBar>
      <extLst>
        <ext xmlns:x14="http://schemas.microsoft.com/office/spreadsheetml/2009/9/main" uri="{B025F937-C7B1-47D3-B67F-A62EFF666E3E}">
          <x14:id>{1CEC7FB0-F453-49E2-BA08-B5D16C2D7F72}</x14:id>
        </ext>
      </extLst>
    </cfRule>
  </conditionalFormatting>
  <conditionalFormatting sqref="O21">
    <cfRule type="dataBar" priority="999">
      <dataBar>
        <cfvo type="num" val="0"/>
        <cfvo type="num" val="1"/>
        <color theme="9" tint="-0.499984740745262"/>
      </dataBar>
      <extLst>
        <ext xmlns:x14="http://schemas.microsoft.com/office/spreadsheetml/2009/9/main" uri="{B025F937-C7B1-47D3-B67F-A62EFF666E3E}">
          <x14:id>{DE58F255-00E7-4090-8D77-41A9E7EE698F}</x14:id>
        </ext>
      </extLst>
    </cfRule>
    <cfRule type="dataBar" priority="1000">
      <dataBar>
        <cfvo type="num" val="0"/>
        <cfvo type="num" val="1"/>
        <color rgb="FF00B0F0"/>
      </dataBar>
      <extLst>
        <ext xmlns:x14="http://schemas.microsoft.com/office/spreadsheetml/2009/9/main" uri="{B025F937-C7B1-47D3-B67F-A62EFF666E3E}">
          <x14:id>{F285159E-264A-4D5F-B8FE-72A31BD7E3C0}</x14:id>
        </ext>
      </extLst>
    </cfRule>
    <cfRule type="dataBar" priority="1001">
      <dataBar>
        <cfvo type="min"/>
        <cfvo type="max"/>
        <color rgb="FF00B0F0"/>
      </dataBar>
      <extLst>
        <ext xmlns:x14="http://schemas.microsoft.com/office/spreadsheetml/2009/9/main" uri="{B025F937-C7B1-47D3-B67F-A62EFF666E3E}">
          <x14:id>{A2EB4BCA-F18A-4699-A6CB-94983315DA58}</x14:id>
        </ext>
      </extLst>
    </cfRule>
    <cfRule type="dataBar" priority="1002">
      <dataBar>
        <cfvo type="num" val="0"/>
        <cfvo type="num" val="1"/>
        <color rgb="FF638EC6"/>
      </dataBar>
      <extLst>
        <ext xmlns:x14="http://schemas.microsoft.com/office/spreadsheetml/2009/9/main" uri="{B025F937-C7B1-47D3-B67F-A62EFF666E3E}">
          <x14:id>{C0DCFDCE-3CC4-4867-950A-BB29610C534C}</x14:id>
        </ext>
      </extLst>
    </cfRule>
    <cfRule type="dataBar" priority="1003">
      <dataBar>
        <cfvo type="min"/>
        <cfvo type="max"/>
        <color rgb="FF008AEF"/>
      </dataBar>
      <extLst>
        <ext xmlns:x14="http://schemas.microsoft.com/office/spreadsheetml/2009/9/main" uri="{B025F937-C7B1-47D3-B67F-A62EFF666E3E}">
          <x14:id>{847B3D44-A9D4-49D2-9BB9-FF132EE707C6}</x14:id>
        </ext>
      </extLst>
    </cfRule>
    <cfRule type="dataBar" priority="1004">
      <dataBar>
        <cfvo type="num" val="0"/>
        <cfvo type="num" val="1"/>
        <color rgb="FF63C384"/>
      </dataBar>
      <extLst>
        <ext xmlns:x14="http://schemas.microsoft.com/office/spreadsheetml/2009/9/main" uri="{B025F937-C7B1-47D3-B67F-A62EFF666E3E}">
          <x14:id>{2F7C5EB4-0147-435C-B6F5-A23A657A346B}</x14:id>
        </ext>
      </extLst>
    </cfRule>
  </conditionalFormatting>
  <conditionalFormatting sqref="O22:O44">
    <cfRule type="dataBar" priority="2888">
      <dataBar>
        <cfvo type="num" val="0"/>
        <cfvo type="num" val="1"/>
        <color theme="9" tint="-0.499984740745262"/>
      </dataBar>
      <extLst>
        <ext xmlns:x14="http://schemas.microsoft.com/office/spreadsheetml/2009/9/main" uri="{B025F937-C7B1-47D3-B67F-A62EFF666E3E}">
          <x14:id>{9DDD71FC-679F-45D7-9A82-DE7F145ACB5D}</x14:id>
        </ext>
      </extLst>
    </cfRule>
    <cfRule type="dataBar" priority="2889">
      <dataBar>
        <cfvo type="num" val="0"/>
        <cfvo type="num" val="1"/>
        <color rgb="FF00B0F0"/>
      </dataBar>
      <extLst>
        <ext xmlns:x14="http://schemas.microsoft.com/office/spreadsheetml/2009/9/main" uri="{B025F937-C7B1-47D3-B67F-A62EFF666E3E}">
          <x14:id>{595A327D-8512-4A89-AC8C-15FAAC38E9A8}</x14:id>
        </ext>
      </extLst>
    </cfRule>
    <cfRule type="dataBar" priority="2890">
      <dataBar>
        <cfvo type="min"/>
        <cfvo type="max"/>
        <color rgb="FF00B0F0"/>
      </dataBar>
      <extLst>
        <ext xmlns:x14="http://schemas.microsoft.com/office/spreadsheetml/2009/9/main" uri="{B025F937-C7B1-47D3-B67F-A62EFF666E3E}">
          <x14:id>{585B96FA-704B-4CD1-9EFC-590033492749}</x14:id>
        </ext>
      </extLst>
    </cfRule>
    <cfRule type="dataBar" priority="2891">
      <dataBar>
        <cfvo type="num" val="0"/>
        <cfvo type="num" val="1"/>
        <color rgb="FF638EC6"/>
      </dataBar>
      <extLst>
        <ext xmlns:x14="http://schemas.microsoft.com/office/spreadsheetml/2009/9/main" uri="{B025F937-C7B1-47D3-B67F-A62EFF666E3E}">
          <x14:id>{18DED9A5-DB04-4895-AD7C-497D4EB44A2D}</x14:id>
        </ext>
      </extLst>
    </cfRule>
    <cfRule type="dataBar" priority="2892">
      <dataBar>
        <cfvo type="min"/>
        <cfvo type="max"/>
        <color rgb="FF008AEF"/>
      </dataBar>
      <extLst>
        <ext xmlns:x14="http://schemas.microsoft.com/office/spreadsheetml/2009/9/main" uri="{B025F937-C7B1-47D3-B67F-A62EFF666E3E}">
          <x14:id>{AE59B5FA-1ABA-4127-9903-CE468AFE044C}</x14:id>
        </ext>
      </extLst>
    </cfRule>
    <cfRule type="dataBar" priority="2893">
      <dataBar>
        <cfvo type="num" val="0"/>
        <cfvo type="num" val="1"/>
        <color rgb="FF63C384"/>
      </dataBar>
      <extLst>
        <ext xmlns:x14="http://schemas.microsoft.com/office/spreadsheetml/2009/9/main" uri="{B025F937-C7B1-47D3-B67F-A62EFF666E3E}">
          <x14:id>{9C4F8D0A-BFDD-40AB-AE9F-64666317845B}</x14:id>
        </ext>
      </extLst>
    </cfRule>
  </conditionalFormatting>
  <conditionalFormatting sqref="O45">
    <cfRule type="dataBar" priority="1035">
      <dataBar>
        <cfvo type="num" val="0"/>
        <cfvo type="num" val="1"/>
        <color theme="9" tint="-0.499984740745262"/>
      </dataBar>
      <extLst>
        <ext xmlns:x14="http://schemas.microsoft.com/office/spreadsheetml/2009/9/main" uri="{B025F937-C7B1-47D3-B67F-A62EFF666E3E}">
          <x14:id>{F71F16AD-46EB-43C3-B607-67A104D4AED8}</x14:id>
        </ext>
      </extLst>
    </cfRule>
    <cfRule type="dataBar" priority="1036">
      <dataBar>
        <cfvo type="num" val="0"/>
        <cfvo type="num" val="1"/>
        <color rgb="FF00B0F0"/>
      </dataBar>
      <extLst>
        <ext xmlns:x14="http://schemas.microsoft.com/office/spreadsheetml/2009/9/main" uri="{B025F937-C7B1-47D3-B67F-A62EFF666E3E}">
          <x14:id>{894732B1-80DC-45B6-A936-1DFC2C359609}</x14:id>
        </ext>
      </extLst>
    </cfRule>
    <cfRule type="dataBar" priority="1037">
      <dataBar>
        <cfvo type="min"/>
        <cfvo type="max"/>
        <color rgb="FF00B0F0"/>
      </dataBar>
      <extLst>
        <ext xmlns:x14="http://schemas.microsoft.com/office/spreadsheetml/2009/9/main" uri="{B025F937-C7B1-47D3-B67F-A62EFF666E3E}">
          <x14:id>{61EBC2C5-4E88-4696-8329-0367E9D1F189}</x14:id>
        </ext>
      </extLst>
    </cfRule>
    <cfRule type="dataBar" priority="1038">
      <dataBar>
        <cfvo type="num" val="0"/>
        <cfvo type="num" val="1"/>
        <color rgb="FF638EC6"/>
      </dataBar>
      <extLst>
        <ext xmlns:x14="http://schemas.microsoft.com/office/spreadsheetml/2009/9/main" uri="{B025F937-C7B1-47D3-B67F-A62EFF666E3E}">
          <x14:id>{28369D9B-39BA-4312-AFA0-7021BAB55CE2}</x14:id>
        </ext>
      </extLst>
    </cfRule>
    <cfRule type="dataBar" priority="1039">
      <dataBar>
        <cfvo type="min"/>
        <cfvo type="max"/>
        <color rgb="FF008AEF"/>
      </dataBar>
      <extLst>
        <ext xmlns:x14="http://schemas.microsoft.com/office/spreadsheetml/2009/9/main" uri="{B025F937-C7B1-47D3-B67F-A62EFF666E3E}">
          <x14:id>{4E3C50BC-E7B0-47AC-94FD-E90FF7890927}</x14:id>
        </ext>
      </extLst>
    </cfRule>
    <cfRule type="dataBar" priority="1040">
      <dataBar>
        <cfvo type="num" val="0"/>
        <cfvo type="num" val="1"/>
        <color rgb="FF63C384"/>
      </dataBar>
      <extLst>
        <ext xmlns:x14="http://schemas.microsoft.com/office/spreadsheetml/2009/9/main" uri="{B025F937-C7B1-47D3-B67F-A62EFF666E3E}">
          <x14:id>{47B25922-6C6C-4C9A-BCC9-963EB9785884}</x14:id>
        </ext>
      </extLst>
    </cfRule>
  </conditionalFormatting>
  <conditionalFormatting sqref="O46">
    <cfRule type="dataBar" priority="1047">
      <dataBar>
        <cfvo type="num" val="0"/>
        <cfvo type="num" val="1"/>
        <color theme="9" tint="-0.499984740745262"/>
      </dataBar>
      <extLst>
        <ext xmlns:x14="http://schemas.microsoft.com/office/spreadsheetml/2009/9/main" uri="{B025F937-C7B1-47D3-B67F-A62EFF666E3E}">
          <x14:id>{391C4203-BEDA-4DD8-8CA7-21CFAD621BB2}</x14:id>
        </ext>
      </extLst>
    </cfRule>
    <cfRule type="dataBar" priority="1048">
      <dataBar>
        <cfvo type="num" val="0"/>
        <cfvo type="num" val="1"/>
        <color rgb="FF00B0F0"/>
      </dataBar>
      <extLst>
        <ext xmlns:x14="http://schemas.microsoft.com/office/spreadsheetml/2009/9/main" uri="{B025F937-C7B1-47D3-B67F-A62EFF666E3E}">
          <x14:id>{52BFD4B4-0FD0-49EF-A596-FADC2EF06364}</x14:id>
        </ext>
      </extLst>
    </cfRule>
    <cfRule type="dataBar" priority="1049">
      <dataBar>
        <cfvo type="min"/>
        <cfvo type="max"/>
        <color rgb="FF00B0F0"/>
      </dataBar>
      <extLst>
        <ext xmlns:x14="http://schemas.microsoft.com/office/spreadsheetml/2009/9/main" uri="{B025F937-C7B1-47D3-B67F-A62EFF666E3E}">
          <x14:id>{61264AFC-87AC-4368-BA41-86244F39DB01}</x14:id>
        </ext>
      </extLst>
    </cfRule>
    <cfRule type="dataBar" priority="1050">
      <dataBar>
        <cfvo type="num" val="0"/>
        <cfvo type="num" val="1"/>
        <color rgb="FF638EC6"/>
      </dataBar>
      <extLst>
        <ext xmlns:x14="http://schemas.microsoft.com/office/spreadsheetml/2009/9/main" uri="{B025F937-C7B1-47D3-B67F-A62EFF666E3E}">
          <x14:id>{1D947C2B-67CE-4797-B300-1EADB1285567}</x14:id>
        </ext>
      </extLst>
    </cfRule>
    <cfRule type="dataBar" priority="1051">
      <dataBar>
        <cfvo type="min"/>
        <cfvo type="max"/>
        <color rgb="FF008AEF"/>
      </dataBar>
      <extLst>
        <ext xmlns:x14="http://schemas.microsoft.com/office/spreadsheetml/2009/9/main" uri="{B025F937-C7B1-47D3-B67F-A62EFF666E3E}">
          <x14:id>{BD51D206-C1D0-4401-A178-A09C439DF6BA}</x14:id>
        </ext>
      </extLst>
    </cfRule>
    <cfRule type="dataBar" priority="1052">
      <dataBar>
        <cfvo type="num" val="0"/>
        <cfvo type="num" val="1"/>
        <color rgb="FF63C384"/>
      </dataBar>
      <extLst>
        <ext xmlns:x14="http://schemas.microsoft.com/office/spreadsheetml/2009/9/main" uri="{B025F937-C7B1-47D3-B67F-A62EFF666E3E}">
          <x14:id>{95A89452-8EBB-4E39-A236-69FA5C8E4B1A}</x14:id>
        </ext>
      </extLst>
    </cfRule>
  </conditionalFormatting>
  <conditionalFormatting sqref="O47">
    <cfRule type="dataBar" priority="744">
      <dataBar>
        <cfvo type="num" val="0"/>
        <cfvo type="num" val="1"/>
        <color theme="9" tint="-0.499984740745262"/>
      </dataBar>
      <extLst>
        <ext xmlns:x14="http://schemas.microsoft.com/office/spreadsheetml/2009/9/main" uri="{B025F937-C7B1-47D3-B67F-A62EFF666E3E}">
          <x14:id>{982CECBB-154E-4D64-835A-723584F7560A}</x14:id>
        </ext>
      </extLst>
    </cfRule>
    <cfRule type="dataBar" priority="745">
      <dataBar>
        <cfvo type="num" val="0"/>
        <cfvo type="num" val="1"/>
        <color rgb="FF638EC6"/>
      </dataBar>
      <extLst>
        <ext xmlns:x14="http://schemas.microsoft.com/office/spreadsheetml/2009/9/main" uri="{B025F937-C7B1-47D3-B67F-A62EFF666E3E}">
          <x14:id>{9BF878CE-FB37-4EE2-A73D-7E0C02E1BC8E}</x14:id>
        </ext>
      </extLst>
    </cfRule>
    <cfRule type="dataBar" priority="746">
      <dataBar>
        <cfvo type="num" val="0"/>
        <cfvo type="num" val="1"/>
        <color rgb="FF00B0F0"/>
      </dataBar>
      <extLst>
        <ext xmlns:x14="http://schemas.microsoft.com/office/spreadsheetml/2009/9/main" uri="{B025F937-C7B1-47D3-B67F-A62EFF666E3E}">
          <x14:id>{A082FCDF-F732-4CC5-992A-1378E298890A}</x14:id>
        </ext>
      </extLst>
    </cfRule>
    <cfRule type="dataBar" priority="747">
      <dataBar>
        <cfvo type="min"/>
        <cfvo type="max"/>
        <color rgb="FF00B0F0"/>
      </dataBar>
      <extLst>
        <ext xmlns:x14="http://schemas.microsoft.com/office/spreadsheetml/2009/9/main" uri="{B025F937-C7B1-47D3-B67F-A62EFF666E3E}">
          <x14:id>{0E485D94-D471-4216-BB7F-5B8B0C0F1A67}</x14:id>
        </ext>
      </extLst>
    </cfRule>
    <cfRule type="dataBar" priority="748">
      <dataBar>
        <cfvo type="num" val="0"/>
        <cfvo type="num" val="1"/>
        <color rgb="FF63C384"/>
      </dataBar>
      <extLst>
        <ext xmlns:x14="http://schemas.microsoft.com/office/spreadsheetml/2009/9/main" uri="{B025F937-C7B1-47D3-B67F-A62EFF666E3E}">
          <x14:id>{199598CC-E682-4901-806C-93256C512B83}</x14:id>
        </ext>
      </extLst>
    </cfRule>
    <cfRule type="dataBar" priority="749">
      <dataBar>
        <cfvo type="min"/>
        <cfvo type="max"/>
        <color rgb="FF008AEF"/>
      </dataBar>
      <extLst>
        <ext xmlns:x14="http://schemas.microsoft.com/office/spreadsheetml/2009/9/main" uri="{B025F937-C7B1-47D3-B67F-A62EFF666E3E}">
          <x14:id>{96727AF1-6AF2-4411-B2C8-BAFB09AC156B}</x14:id>
        </ext>
      </extLst>
    </cfRule>
  </conditionalFormatting>
  <conditionalFormatting sqref="O48:O55">
    <cfRule type="dataBar" priority="3049">
      <dataBar>
        <cfvo type="num" val="0"/>
        <cfvo type="num" val="1"/>
        <color theme="9" tint="-0.499984740745262"/>
      </dataBar>
      <extLst>
        <ext xmlns:x14="http://schemas.microsoft.com/office/spreadsheetml/2009/9/main" uri="{B025F937-C7B1-47D3-B67F-A62EFF666E3E}">
          <x14:id>{D976151D-953C-4B44-83BC-914C2D0B4177}</x14:id>
        </ext>
      </extLst>
    </cfRule>
    <cfRule type="dataBar" priority="3050">
      <dataBar>
        <cfvo type="num" val="0"/>
        <cfvo type="num" val="1"/>
        <color rgb="FF00B0F0"/>
      </dataBar>
      <extLst>
        <ext xmlns:x14="http://schemas.microsoft.com/office/spreadsheetml/2009/9/main" uri="{B025F937-C7B1-47D3-B67F-A62EFF666E3E}">
          <x14:id>{A5F90BA0-480D-49A5-816B-2D4EE1E09B28}</x14:id>
        </ext>
      </extLst>
    </cfRule>
    <cfRule type="dataBar" priority="3051">
      <dataBar>
        <cfvo type="min"/>
        <cfvo type="max"/>
        <color rgb="FF00B0F0"/>
      </dataBar>
      <extLst>
        <ext xmlns:x14="http://schemas.microsoft.com/office/spreadsheetml/2009/9/main" uri="{B025F937-C7B1-47D3-B67F-A62EFF666E3E}">
          <x14:id>{2F0C0DBD-00A8-4987-AF1D-D226852F2133}</x14:id>
        </ext>
      </extLst>
    </cfRule>
    <cfRule type="dataBar" priority="3052">
      <dataBar>
        <cfvo type="num" val="0"/>
        <cfvo type="num" val="1"/>
        <color rgb="FF638EC6"/>
      </dataBar>
      <extLst>
        <ext xmlns:x14="http://schemas.microsoft.com/office/spreadsheetml/2009/9/main" uri="{B025F937-C7B1-47D3-B67F-A62EFF666E3E}">
          <x14:id>{4F9BECD0-DA91-484B-96B3-70664864E7F0}</x14:id>
        </ext>
      </extLst>
    </cfRule>
    <cfRule type="dataBar" priority="3053">
      <dataBar>
        <cfvo type="min"/>
        <cfvo type="max"/>
        <color rgb="FF008AEF"/>
      </dataBar>
      <extLst>
        <ext xmlns:x14="http://schemas.microsoft.com/office/spreadsheetml/2009/9/main" uri="{B025F937-C7B1-47D3-B67F-A62EFF666E3E}">
          <x14:id>{A5C2509F-9408-4789-AA8F-F7911301A9A9}</x14:id>
        </ext>
      </extLst>
    </cfRule>
    <cfRule type="dataBar" priority="3054">
      <dataBar>
        <cfvo type="num" val="0"/>
        <cfvo type="num" val="1"/>
        <color rgb="FF63C384"/>
      </dataBar>
      <extLst>
        <ext xmlns:x14="http://schemas.microsoft.com/office/spreadsheetml/2009/9/main" uri="{B025F937-C7B1-47D3-B67F-A62EFF666E3E}">
          <x14:id>{BDD0CF5D-1437-4AF8-89D4-3EE169FCEFBD}</x14:id>
        </ext>
      </extLst>
    </cfRule>
  </conditionalFormatting>
  <conditionalFormatting sqref="O59:O64">
    <cfRule type="dataBar" priority="1597">
      <dataBar>
        <cfvo type="num" val="0"/>
        <cfvo type="num" val="1"/>
        <color theme="9" tint="-0.499984740745262"/>
      </dataBar>
      <extLst>
        <ext xmlns:x14="http://schemas.microsoft.com/office/spreadsheetml/2009/9/main" uri="{B025F937-C7B1-47D3-B67F-A62EFF666E3E}">
          <x14:id>{FEA0B2D2-6184-4C9A-8CD4-71D09B2585B3}</x14:id>
        </ext>
      </extLst>
    </cfRule>
    <cfRule type="dataBar" priority="1598">
      <dataBar>
        <cfvo type="num" val="0"/>
        <cfvo type="num" val="1"/>
        <color rgb="FF638EC6"/>
      </dataBar>
      <extLst>
        <ext xmlns:x14="http://schemas.microsoft.com/office/spreadsheetml/2009/9/main" uri="{B025F937-C7B1-47D3-B67F-A62EFF666E3E}">
          <x14:id>{88D7568F-00AA-4159-922F-030B134A63CE}</x14:id>
        </ext>
      </extLst>
    </cfRule>
    <cfRule type="dataBar" priority="1599">
      <dataBar>
        <cfvo type="num" val="0"/>
        <cfvo type="num" val="1"/>
        <color rgb="FF00B0F0"/>
      </dataBar>
      <extLst>
        <ext xmlns:x14="http://schemas.microsoft.com/office/spreadsheetml/2009/9/main" uri="{B025F937-C7B1-47D3-B67F-A62EFF666E3E}">
          <x14:id>{167BBD4D-D677-4ADD-9411-A239431CA3F7}</x14:id>
        </ext>
      </extLst>
    </cfRule>
    <cfRule type="dataBar" priority="1600">
      <dataBar>
        <cfvo type="min"/>
        <cfvo type="max"/>
        <color rgb="FF00B0F0"/>
      </dataBar>
      <extLst>
        <ext xmlns:x14="http://schemas.microsoft.com/office/spreadsheetml/2009/9/main" uri="{B025F937-C7B1-47D3-B67F-A62EFF666E3E}">
          <x14:id>{26F629C3-B280-4A15-93BA-A613F4F5A146}</x14:id>
        </ext>
      </extLst>
    </cfRule>
    <cfRule type="dataBar" priority="1601">
      <dataBar>
        <cfvo type="num" val="0"/>
        <cfvo type="num" val="1"/>
        <color rgb="FF63C384"/>
      </dataBar>
      <extLst>
        <ext xmlns:x14="http://schemas.microsoft.com/office/spreadsheetml/2009/9/main" uri="{B025F937-C7B1-47D3-B67F-A62EFF666E3E}">
          <x14:id>{B7809E54-F137-4130-A0DC-D1200555B4A2}</x14:id>
        </ext>
      </extLst>
    </cfRule>
    <cfRule type="dataBar" priority="1602">
      <dataBar>
        <cfvo type="min"/>
        <cfvo type="max"/>
        <color rgb="FF008AEF"/>
      </dataBar>
      <extLst>
        <ext xmlns:x14="http://schemas.microsoft.com/office/spreadsheetml/2009/9/main" uri="{B025F937-C7B1-47D3-B67F-A62EFF666E3E}">
          <x14:id>{F46CBDB4-1CB9-417F-835D-DE6D6251DB54}</x14:id>
        </ext>
      </extLst>
    </cfRule>
  </conditionalFormatting>
  <conditionalFormatting sqref="O65">
    <cfRule type="dataBar" priority="779">
      <dataBar>
        <cfvo type="num" val="0"/>
        <cfvo type="num" val="1"/>
        <color theme="9" tint="-0.499984740745262"/>
      </dataBar>
      <extLst>
        <ext xmlns:x14="http://schemas.microsoft.com/office/spreadsheetml/2009/9/main" uri="{B025F937-C7B1-47D3-B67F-A62EFF666E3E}">
          <x14:id>{CF8FF920-628C-44C0-A489-DBED76B1B96C}</x14:id>
        </ext>
      </extLst>
    </cfRule>
    <cfRule type="dataBar" priority="780">
      <dataBar>
        <cfvo type="num" val="0"/>
        <cfvo type="num" val="1"/>
        <color rgb="FF638EC6"/>
      </dataBar>
      <extLst>
        <ext xmlns:x14="http://schemas.microsoft.com/office/spreadsheetml/2009/9/main" uri="{B025F937-C7B1-47D3-B67F-A62EFF666E3E}">
          <x14:id>{7CC314D6-085E-48B6-A820-558C8187A057}</x14:id>
        </ext>
      </extLst>
    </cfRule>
    <cfRule type="dataBar" priority="781">
      <dataBar>
        <cfvo type="num" val="0"/>
        <cfvo type="num" val="1"/>
        <color rgb="FF00B0F0"/>
      </dataBar>
      <extLst>
        <ext xmlns:x14="http://schemas.microsoft.com/office/spreadsheetml/2009/9/main" uri="{B025F937-C7B1-47D3-B67F-A62EFF666E3E}">
          <x14:id>{1A3EBF40-CF51-44AF-89C8-2E56881034E5}</x14:id>
        </ext>
      </extLst>
    </cfRule>
    <cfRule type="dataBar" priority="782">
      <dataBar>
        <cfvo type="min"/>
        <cfvo type="max"/>
        <color rgb="FF00B0F0"/>
      </dataBar>
      <extLst>
        <ext xmlns:x14="http://schemas.microsoft.com/office/spreadsheetml/2009/9/main" uri="{B025F937-C7B1-47D3-B67F-A62EFF666E3E}">
          <x14:id>{C8BF05F8-920C-48D3-835D-7A2862D94DDE}</x14:id>
        </ext>
      </extLst>
    </cfRule>
    <cfRule type="dataBar" priority="783">
      <dataBar>
        <cfvo type="num" val="0"/>
        <cfvo type="num" val="1"/>
        <color rgb="FF63C384"/>
      </dataBar>
      <extLst>
        <ext xmlns:x14="http://schemas.microsoft.com/office/spreadsheetml/2009/9/main" uri="{B025F937-C7B1-47D3-B67F-A62EFF666E3E}">
          <x14:id>{D18FDB82-2333-44CB-BDAD-902A8D2BE9DA}</x14:id>
        </ext>
      </extLst>
    </cfRule>
    <cfRule type="dataBar" priority="784">
      <dataBar>
        <cfvo type="min"/>
        <cfvo type="max"/>
        <color rgb="FF008AEF"/>
      </dataBar>
      <extLst>
        <ext xmlns:x14="http://schemas.microsoft.com/office/spreadsheetml/2009/9/main" uri="{B025F937-C7B1-47D3-B67F-A62EFF666E3E}">
          <x14:id>{2AFF923A-7634-4CF0-9AE2-4C554D8D7F67}</x14:id>
        </ext>
      </extLst>
    </cfRule>
  </conditionalFormatting>
  <conditionalFormatting sqref="O68:O73">
    <cfRule type="dataBar" priority="2560">
      <dataBar>
        <cfvo type="num" val="0"/>
        <cfvo type="num" val="1"/>
        <color theme="9" tint="-0.499984740745262"/>
      </dataBar>
      <extLst>
        <ext xmlns:x14="http://schemas.microsoft.com/office/spreadsheetml/2009/9/main" uri="{B025F937-C7B1-47D3-B67F-A62EFF666E3E}">
          <x14:id>{60CBF1B7-AEE0-40F6-A9B4-CA5CF7D00225}</x14:id>
        </ext>
      </extLst>
    </cfRule>
    <cfRule type="dataBar" priority="2561">
      <dataBar>
        <cfvo type="num" val="0"/>
        <cfvo type="num" val="1"/>
        <color rgb="FF00B0F0"/>
      </dataBar>
      <extLst>
        <ext xmlns:x14="http://schemas.microsoft.com/office/spreadsheetml/2009/9/main" uri="{B025F937-C7B1-47D3-B67F-A62EFF666E3E}">
          <x14:id>{C488BA19-BDA8-4031-9A72-C0C013FC9B18}</x14:id>
        </ext>
      </extLst>
    </cfRule>
    <cfRule type="dataBar" priority="2562">
      <dataBar>
        <cfvo type="min"/>
        <cfvo type="max"/>
        <color rgb="FF00B0F0"/>
      </dataBar>
      <extLst>
        <ext xmlns:x14="http://schemas.microsoft.com/office/spreadsheetml/2009/9/main" uri="{B025F937-C7B1-47D3-B67F-A62EFF666E3E}">
          <x14:id>{C4CFD428-55C9-4D63-8034-50F6D4A000B8}</x14:id>
        </ext>
      </extLst>
    </cfRule>
    <cfRule type="dataBar" priority="2563">
      <dataBar>
        <cfvo type="num" val="0"/>
        <cfvo type="num" val="1"/>
        <color rgb="FF638EC6"/>
      </dataBar>
      <extLst>
        <ext xmlns:x14="http://schemas.microsoft.com/office/spreadsheetml/2009/9/main" uri="{B025F937-C7B1-47D3-B67F-A62EFF666E3E}">
          <x14:id>{ECF5EB8B-6DAF-447F-84C2-1A09B2190F8C}</x14:id>
        </ext>
      </extLst>
    </cfRule>
    <cfRule type="dataBar" priority="2564">
      <dataBar>
        <cfvo type="min"/>
        <cfvo type="max"/>
        <color rgb="FF008AEF"/>
      </dataBar>
      <extLst>
        <ext xmlns:x14="http://schemas.microsoft.com/office/spreadsheetml/2009/9/main" uri="{B025F937-C7B1-47D3-B67F-A62EFF666E3E}">
          <x14:id>{6DEEB576-52E8-4B08-8179-6900D97089AB}</x14:id>
        </ext>
      </extLst>
    </cfRule>
    <cfRule type="dataBar" priority="2565">
      <dataBar>
        <cfvo type="num" val="0"/>
        <cfvo type="num" val="1"/>
        <color rgb="FF63C384"/>
      </dataBar>
      <extLst>
        <ext xmlns:x14="http://schemas.microsoft.com/office/spreadsheetml/2009/9/main" uri="{B025F937-C7B1-47D3-B67F-A62EFF666E3E}">
          <x14:id>{15587438-B652-4A35-AC72-1CFC18957B27}</x14:id>
        </ext>
      </extLst>
    </cfRule>
  </conditionalFormatting>
  <conditionalFormatting sqref="O74">
    <cfRule type="dataBar" priority="1023">
      <dataBar>
        <cfvo type="num" val="0"/>
        <cfvo type="num" val="1"/>
        <color theme="9" tint="-0.499984740745262"/>
      </dataBar>
      <extLst>
        <ext xmlns:x14="http://schemas.microsoft.com/office/spreadsheetml/2009/9/main" uri="{B025F937-C7B1-47D3-B67F-A62EFF666E3E}">
          <x14:id>{C425C6A5-F064-4400-901D-41BBB5D395F3}</x14:id>
        </ext>
      </extLst>
    </cfRule>
    <cfRule type="dataBar" priority="1024">
      <dataBar>
        <cfvo type="num" val="0"/>
        <cfvo type="num" val="1"/>
        <color rgb="FF00B0F0"/>
      </dataBar>
      <extLst>
        <ext xmlns:x14="http://schemas.microsoft.com/office/spreadsheetml/2009/9/main" uri="{B025F937-C7B1-47D3-B67F-A62EFF666E3E}">
          <x14:id>{851D61E9-9AD2-41E7-B0BD-9FD4C77BB496}</x14:id>
        </ext>
      </extLst>
    </cfRule>
    <cfRule type="dataBar" priority="1025">
      <dataBar>
        <cfvo type="min"/>
        <cfvo type="max"/>
        <color rgb="FF00B0F0"/>
      </dataBar>
      <extLst>
        <ext xmlns:x14="http://schemas.microsoft.com/office/spreadsheetml/2009/9/main" uri="{B025F937-C7B1-47D3-B67F-A62EFF666E3E}">
          <x14:id>{A3C76738-3EC8-4DC9-A699-F1B3152F76F6}</x14:id>
        </ext>
      </extLst>
    </cfRule>
    <cfRule type="dataBar" priority="1026">
      <dataBar>
        <cfvo type="num" val="0"/>
        <cfvo type="num" val="1"/>
        <color rgb="FF638EC6"/>
      </dataBar>
      <extLst>
        <ext xmlns:x14="http://schemas.microsoft.com/office/spreadsheetml/2009/9/main" uri="{B025F937-C7B1-47D3-B67F-A62EFF666E3E}">
          <x14:id>{AA27A3F6-2E22-43B2-9083-A2AF6B28D199}</x14:id>
        </ext>
      </extLst>
    </cfRule>
    <cfRule type="dataBar" priority="1027">
      <dataBar>
        <cfvo type="min"/>
        <cfvo type="max"/>
        <color rgb="FF008AEF"/>
      </dataBar>
      <extLst>
        <ext xmlns:x14="http://schemas.microsoft.com/office/spreadsheetml/2009/9/main" uri="{B025F937-C7B1-47D3-B67F-A62EFF666E3E}">
          <x14:id>{6843F1BC-89B9-43FA-8127-91705906340F}</x14:id>
        </ext>
      </extLst>
    </cfRule>
    <cfRule type="dataBar" priority="1028">
      <dataBar>
        <cfvo type="num" val="0"/>
        <cfvo type="num" val="1"/>
        <color rgb="FF63C384"/>
      </dataBar>
      <extLst>
        <ext xmlns:x14="http://schemas.microsoft.com/office/spreadsheetml/2009/9/main" uri="{B025F937-C7B1-47D3-B67F-A62EFF666E3E}">
          <x14:id>{9B87E5B5-11D8-474D-BB30-D84BB1FF5A7C}</x14:id>
        </ext>
      </extLst>
    </cfRule>
  </conditionalFormatting>
  <conditionalFormatting sqref="O75:O76">
    <cfRule type="dataBar" priority="1017">
      <dataBar>
        <cfvo type="num" val="0"/>
        <cfvo type="num" val="1"/>
        <color theme="9" tint="-0.499984740745262"/>
      </dataBar>
      <extLst>
        <ext xmlns:x14="http://schemas.microsoft.com/office/spreadsheetml/2009/9/main" uri="{B025F937-C7B1-47D3-B67F-A62EFF666E3E}">
          <x14:id>{43BEEF7A-D27E-4C3B-92E8-7B72F933FD5B}</x14:id>
        </ext>
      </extLst>
    </cfRule>
    <cfRule type="dataBar" priority="1018">
      <dataBar>
        <cfvo type="num" val="0"/>
        <cfvo type="num" val="1"/>
        <color rgb="FF00B0F0"/>
      </dataBar>
      <extLst>
        <ext xmlns:x14="http://schemas.microsoft.com/office/spreadsheetml/2009/9/main" uri="{B025F937-C7B1-47D3-B67F-A62EFF666E3E}">
          <x14:id>{D7F37EE4-BE91-408A-8CC1-1EC91F61C1DC}</x14:id>
        </ext>
      </extLst>
    </cfRule>
    <cfRule type="dataBar" priority="1019">
      <dataBar>
        <cfvo type="min"/>
        <cfvo type="max"/>
        <color rgb="FF00B0F0"/>
      </dataBar>
      <extLst>
        <ext xmlns:x14="http://schemas.microsoft.com/office/spreadsheetml/2009/9/main" uri="{B025F937-C7B1-47D3-B67F-A62EFF666E3E}">
          <x14:id>{3B3293AB-7D81-49AD-B50F-D1A88F500A09}</x14:id>
        </ext>
      </extLst>
    </cfRule>
    <cfRule type="dataBar" priority="1020">
      <dataBar>
        <cfvo type="num" val="0"/>
        <cfvo type="num" val="1"/>
        <color rgb="FF638EC6"/>
      </dataBar>
      <extLst>
        <ext xmlns:x14="http://schemas.microsoft.com/office/spreadsheetml/2009/9/main" uri="{B025F937-C7B1-47D3-B67F-A62EFF666E3E}">
          <x14:id>{D4AD8DAD-DF6F-4BA7-B916-ACEFFBA2D5BA}</x14:id>
        </ext>
      </extLst>
    </cfRule>
    <cfRule type="dataBar" priority="1021">
      <dataBar>
        <cfvo type="min"/>
        <cfvo type="max"/>
        <color rgb="FF008AEF"/>
      </dataBar>
      <extLst>
        <ext xmlns:x14="http://schemas.microsoft.com/office/spreadsheetml/2009/9/main" uri="{B025F937-C7B1-47D3-B67F-A62EFF666E3E}">
          <x14:id>{BC7145FD-FEB0-4F8B-ACA6-43BAC3DC8BCD}</x14:id>
        </ext>
      </extLst>
    </cfRule>
    <cfRule type="dataBar" priority="1022">
      <dataBar>
        <cfvo type="num" val="0"/>
        <cfvo type="num" val="1"/>
        <color rgb="FF63C384"/>
      </dataBar>
      <extLst>
        <ext xmlns:x14="http://schemas.microsoft.com/office/spreadsheetml/2009/9/main" uri="{B025F937-C7B1-47D3-B67F-A62EFF666E3E}">
          <x14:id>{2532084A-48B7-4D6E-9F7B-AFE805E14069}</x14:id>
        </ext>
      </extLst>
    </cfRule>
  </conditionalFormatting>
  <conditionalFormatting sqref="O77">
    <cfRule type="dataBar" priority="952">
      <dataBar>
        <cfvo type="num" val="0"/>
        <cfvo type="num" val="1"/>
        <color theme="9" tint="-0.499984740745262"/>
      </dataBar>
      <extLst>
        <ext xmlns:x14="http://schemas.microsoft.com/office/spreadsheetml/2009/9/main" uri="{B025F937-C7B1-47D3-B67F-A62EFF666E3E}">
          <x14:id>{DD67D1CA-102E-41F0-984F-63DB6B56E091}</x14:id>
        </ext>
      </extLst>
    </cfRule>
    <cfRule type="dataBar" priority="953">
      <dataBar>
        <cfvo type="num" val="0"/>
        <cfvo type="num" val="1"/>
        <color rgb="FF00B0F0"/>
      </dataBar>
      <extLst>
        <ext xmlns:x14="http://schemas.microsoft.com/office/spreadsheetml/2009/9/main" uri="{B025F937-C7B1-47D3-B67F-A62EFF666E3E}">
          <x14:id>{0F57A4F2-39C1-4679-AFB5-079268EA0C2C}</x14:id>
        </ext>
      </extLst>
    </cfRule>
    <cfRule type="dataBar" priority="954">
      <dataBar>
        <cfvo type="min"/>
        <cfvo type="max"/>
        <color rgb="FF00B0F0"/>
      </dataBar>
      <extLst>
        <ext xmlns:x14="http://schemas.microsoft.com/office/spreadsheetml/2009/9/main" uri="{B025F937-C7B1-47D3-B67F-A62EFF666E3E}">
          <x14:id>{0B8B3370-3C3B-43DE-AD35-E4AA798ED481}</x14:id>
        </ext>
      </extLst>
    </cfRule>
    <cfRule type="dataBar" priority="955">
      <dataBar>
        <cfvo type="num" val="0"/>
        <cfvo type="num" val="1"/>
        <color rgb="FF638EC6"/>
      </dataBar>
      <extLst>
        <ext xmlns:x14="http://schemas.microsoft.com/office/spreadsheetml/2009/9/main" uri="{B025F937-C7B1-47D3-B67F-A62EFF666E3E}">
          <x14:id>{B19C76CA-B4E9-48B8-AF1F-1B6EEE8AC16B}</x14:id>
        </ext>
      </extLst>
    </cfRule>
    <cfRule type="dataBar" priority="956">
      <dataBar>
        <cfvo type="min"/>
        <cfvo type="max"/>
        <color rgb="FF008AEF"/>
      </dataBar>
      <extLst>
        <ext xmlns:x14="http://schemas.microsoft.com/office/spreadsheetml/2009/9/main" uri="{B025F937-C7B1-47D3-B67F-A62EFF666E3E}">
          <x14:id>{C5FCD35C-6E53-435C-81C2-24BCBF6D664F}</x14:id>
        </ext>
      </extLst>
    </cfRule>
    <cfRule type="dataBar" priority="957">
      <dataBar>
        <cfvo type="num" val="0"/>
        <cfvo type="num" val="1"/>
        <color rgb="FF63C384"/>
      </dataBar>
      <extLst>
        <ext xmlns:x14="http://schemas.microsoft.com/office/spreadsheetml/2009/9/main" uri="{B025F937-C7B1-47D3-B67F-A62EFF666E3E}">
          <x14:id>{7CD58B49-20BD-46F8-96B2-07BC208FEA00}</x14:id>
        </ext>
      </extLst>
    </cfRule>
  </conditionalFormatting>
  <conditionalFormatting sqref="O78">
    <cfRule type="dataBar" priority="1509">
      <dataBar>
        <cfvo type="num" val="0"/>
        <cfvo type="num" val="1"/>
        <color theme="9" tint="-0.499984740745262"/>
      </dataBar>
      <extLst>
        <ext xmlns:x14="http://schemas.microsoft.com/office/spreadsheetml/2009/9/main" uri="{B025F937-C7B1-47D3-B67F-A62EFF666E3E}">
          <x14:id>{E07A7FBF-8B91-4E5B-B89F-FC609EDCCE3F}</x14:id>
        </ext>
      </extLst>
    </cfRule>
    <cfRule type="dataBar" priority="1510">
      <dataBar>
        <cfvo type="num" val="0"/>
        <cfvo type="num" val="1"/>
        <color rgb="FF638EC6"/>
      </dataBar>
      <extLst>
        <ext xmlns:x14="http://schemas.microsoft.com/office/spreadsheetml/2009/9/main" uri="{B025F937-C7B1-47D3-B67F-A62EFF666E3E}">
          <x14:id>{CC48679D-22B2-48A9-9BED-B313EC310535}</x14:id>
        </ext>
      </extLst>
    </cfRule>
    <cfRule type="dataBar" priority="1511">
      <dataBar>
        <cfvo type="num" val="0"/>
        <cfvo type="num" val="1"/>
        <color rgb="FF00B0F0"/>
      </dataBar>
      <extLst>
        <ext xmlns:x14="http://schemas.microsoft.com/office/spreadsheetml/2009/9/main" uri="{B025F937-C7B1-47D3-B67F-A62EFF666E3E}">
          <x14:id>{FC1AA456-8E48-4645-8AB4-F24B463AB31E}</x14:id>
        </ext>
      </extLst>
    </cfRule>
    <cfRule type="dataBar" priority="1512">
      <dataBar>
        <cfvo type="min"/>
        <cfvo type="max"/>
        <color rgb="FF00B0F0"/>
      </dataBar>
      <extLst>
        <ext xmlns:x14="http://schemas.microsoft.com/office/spreadsheetml/2009/9/main" uri="{B025F937-C7B1-47D3-B67F-A62EFF666E3E}">
          <x14:id>{384B9BDF-A6A0-4423-9BFD-EE9F164705E0}</x14:id>
        </ext>
      </extLst>
    </cfRule>
    <cfRule type="dataBar" priority="1513">
      <dataBar>
        <cfvo type="num" val="0"/>
        <cfvo type="num" val="1"/>
        <color rgb="FF63C384"/>
      </dataBar>
      <extLst>
        <ext xmlns:x14="http://schemas.microsoft.com/office/spreadsheetml/2009/9/main" uri="{B025F937-C7B1-47D3-B67F-A62EFF666E3E}">
          <x14:id>{473778BF-CE2C-4453-A34F-D1E43D98495E}</x14:id>
        </ext>
      </extLst>
    </cfRule>
    <cfRule type="dataBar" priority="1514">
      <dataBar>
        <cfvo type="min"/>
        <cfvo type="max"/>
        <color rgb="FF008AEF"/>
      </dataBar>
      <extLst>
        <ext xmlns:x14="http://schemas.microsoft.com/office/spreadsheetml/2009/9/main" uri="{B025F937-C7B1-47D3-B67F-A62EFF666E3E}">
          <x14:id>{1E8420E0-DCAD-4DD8-8590-CEA192F85D57}</x14:id>
        </ext>
      </extLst>
    </cfRule>
  </conditionalFormatting>
  <conditionalFormatting sqref="O82:O98">
    <cfRule type="dataBar" priority="1674">
      <dataBar>
        <cfvo type="num" val="0"/>
        <cfvo type="num" val="1"/>
        <color theme="9" tint="-0.499984740745262"/>
      </dataBar>
      <extLst>
        <ext xmlns:x14="http://schemas.microsoft.com/office/spreadsheetml/2009/9/main" uri="{B025F937-C7B1-47D3-B67F-A62EFF666E3E}">
          <x14:id>{5DF434E2-FB31-4F6C-9B46-F3A29E49C214}</x14:id>
        </ext>
      </extLst>
    </cfRule>
    <cfRule type="dataBar" priority="1675">
      <dataBar>
        <cfvo type="num" val="0"/>
        <cfvo type="num" val="1"/>
        <color rgb="FF638EC6"/>
      </dataBar>
      <extLst>
        <ext xmlns:x14="http://schemas.microsoft.com/office/spreadsheetml/2009/9/main" uri="{B025F937-C7B1-47D3-B67F-A62EFF666E3E}">
          <x14:id>{DAA2E6C8-0E4A-4EFA-8FF7-CFE58FF25D85}</x14:id>
        </ext>
      </extLst>
    </cfRule>
    <cfRule type="dataBar" priority="1676">
      <dataBar>
        <cfvo type="num" val="0"/>
        <cfvo type="num" val="1"/>
        <color rgb="FF00B0F0"/>
      </dataBar>
      <extLst>
        <ext xmlns:x14="http://schemas.microsoft.com/office/spreadsheetml/2009/9/main" uri="{B025F937-C7B1-47D3-B67F-A62EFF666E3E}">
          <x14:id>{FE7EBD92-EDA6-47FE-95A5-9EC23F4A2357}</x14:id>
        </ext>
      </extLst>
    </cfRule>
    <cfRule type="dataBar" priority="1677">
      <dataBar>
        <cfvo type="min"/>
        <cfvo type="max"/>
        <color rgb="FF00B0F0"/>
      </dataBar>
      <extLst>
        <ext xmlns:x14="http://schemas.microsoft.com/office/spreadsheetml/2009/9/main" uri="{B025F937-C7B1-47D3-B67F-A62EFF666E3E}">
          <x14:id>{810803EC-3627-4FCA-9C5E-921E685C0FB7}</x14:id>
        </ext>
      </extLst>
    </cfRule>
    <cfRule type="dataBar" priority="1678">
      <dataBar>
        <cfvo type="num" val="0"/>
        <cfvo type="num" val="1"/>
        <color rgb="FF63C384"/>
      </dataBar>
      <extLst>
        <ext xmlns:x14="http://schemas.microsoft.com/office/spreadsheetml/2009/9/main" uri="{B025F937-C7B1-47D3-B67F-A62EFF666E3E}">
          <x14:id>{4B86A5B8-E7E6-4AAF-88D7-222BE3B38BDA}</x14:id>
        </ext>
      </extLst>
    </cfRule>
    <cfRule type="dataBar" priority="1679">
      <dataBar>
        <cfvo type="min"/>
        <cfvo type="max"/>
        <color rgb="FF008AEF"/>
      </dataBar>
      <extLst>
        <ext xmlns:x14="http://schemas.microsoft.com/office/spreadsheetml/2009/9/main" uri="{B025F937-C7B1-47D3-B67F-A62EFF666E3E}">
          <x14:id>{9201ACE9-4C7D-4ED8-81E1-5433D5827F6A}</x14:id>
        </ext>
      </extLst>
    </cfRule>
  </conditionalFormatting>
  <conditionalFormatting sqref="O102:O106">
    <cfRule type="dataBar" priority="1473">
      <dataBar>
        <cfvo type="num" val="0"/>
        <cfvo type="num" val="1"/>
        <color theme="9" tint="-0.499984740745262"/>
      </dataBar>
      <extLst>
        <ext xmlns:x14="http://schemas.microsoft.com/office/spreadsheetml/2009/9/main" uri="{B025F937-C7B1-47D3-B67F-A62EFF666E3E}">
          <x14:id>{F7220763-9339-4DD1-B37C-4A87D5340FD0}</x14:id>
        </ext>
      </extLst>
    </cfRule>
    <cfRule type="dataBar" priority="1474">
      <dataBar>
        <cfvo type="num" val="0"/>
        <cfvo type="num" val="1"/>
        <color rgb="FF638EC6"/>
      </dataBar>
      <extLst>
        <ext xmlns:x14="http://schemas.microsoft.com/office/spreadsheetml/2009/9/main" uri="{B025F937-C7B1-47D3-B67F-A62EFF666E3E}">
          <x14:id>{DE6211DC-BCD6-4005-9D78-7FC4D68D7894}</x14:id>
        </ext>
      </extLst>
    </cfRule>
    <cfRule type="dataBar" priority="1475">
      <dataBar>
        <cfvo type="num" val="0"/>
        <cfvo type="num" val="1"/>
        <color rgb="FF00B0F0"/>
      </dataBar>
      <extLst>
        <ext xmlns:x14="http://schemas.microsoft.com/office/spreadsheetml/2009/9/main" uri="{B025F937-C7B1-47D3-B67F-A62EFF666E3E}">
          <x14:id>{5AA91717-D01A-406D-A60A-A019D9416C59}</x14:id>
        </ext>
      </extLst>
    </cfRule>
    <cfRule type="dataBar" priority="1476">
      <dataBar>
        <cfvo type="min"/>
        <cfvo type="max"/>
        <color rgb="FF00B0F0"/>
      </dataBar>
      <extLst>
        <ext xmlns:x14="http://schemas.microsoft.com/office/spreadsheetml/2009/9/main" uri="{B025F937-C7B1-47D3-B67F-A62EFF666E3E}">
          <x14:id>{58F30E3B-BE70-46B4-A630-8BFB1616692C}</x14:id>
        </ext>
      </extLst>
    </cfRule>
    <cfRule type="dataBar" priority="1477">
      <dataBar>
        <cfvo type="num" val="0"/>
        <cfvo type="num" val="1"/>
        <color rgb="FF63C384"/>
      </dataBar>
      <extLst>
        <ext xmlns:x14="http://schemas.microsoft.com/office/spreadsheetml/2009/9/main" uri="{B025F937-C7B1-47D3-B67F-A62EFF666E3E}">
          <x14:id>{C02686A2-928B-415E-89F9-A366D7A2B1A2}</x14:id>
        </ext>
      </extLst>
    </cfRule>
    <cfRule type="dataBar" priority="1478">
      <dataBar>
        <cfvo type="min"/>
        <cfvo type="max"/>
        <color rgb="FF008AEF"/>
      </dataBar>
      <extLst>
        <ext xmlns:x14="http://schemas.microsoft.com/office/spreadsheetml/2009/9/main" uri="{B025F937-C7B1-47D3-B67F-A62EFF666E3E}">
          <x14:id>{AF205D56-15EE-4C3E-A9E4-B4208DF68EA1}</x14:id>
        </ext>
      </extLst>
    </cfRule>
  </conditionalFormatting>
  <conditionalFormatting sqref="O110:O115">
    <cfRule type="dataBar" priority="1437">
      <dataBar>
        <cfvo type="num" val="0"/>
        <cfvo type="num" val="1"/>
        <color theme="9" tint="-0.499984740745262"/>
      </dataBar>
      <extLst>
        <ext xmlns:x14="http://schemas.microsoft.com/office/spreadsheetml/2009/9/main" uri="{B025F937-C7B1-47D3-B67F-A62EFF666E3E}">
          <x14:id>{F9FFC99D-6B80-4C0C-9927-E489C9EEBE3D}</x14:id>
        </ext>
      </extLst>
    </cfRule>
    <cfRule type="dataBar" priority="1438">
      <dataBar>
        <cfvo type="num" val="0"/>
        <cfvo type="num" val="1"/>
        <color rgb="FF638EC6"/>
      </dataBar>
      <extLst>
        <ext xmlns:x14="http://schemas.microsoft.com/office/spreadsheetml/2009/9/main" uri="{B025F937-C7B1-47D3-B67F-A62EFF666E3E}">
          <x14:id>{CE9F32B8-9A7B-42B0-9098-C5A9D9BCD3DE}</x14:id>
        </ext>
      </extLst>
    </cfRule>
    <cfRule type="dataBar" priority="1439">
      <dataBar>
        <cfvo type="num" val="0"/>
        <cfvo type="num" val="1"/>
        <color rgb="FF00B0F0"/>
      </dataBar>
      <extLst>
        <ext xmlns:x14="http://schemas.microsoft.com/office/spreadsheetml/2009/9/main" uri="{B025F937-C7B1-47D3-B67F-A62EFF666E3E}">
          <x14:id>{17B6C2D9-07C3-4B89-A975-CED55C1AFF34}</x14:id>
        </ext>
      </extLst>
    </cfRule>
    <cfRule type="dataBar" priority="1440">
      <dataBar>
        <cfvo type="min"/>
        <cfvo type="max"/>
        <color rgb="FF00B0F0"/>
      </dataBar>
      <extLst>
        <ext xmlns:x14="http://schemas.microsoft.com/office/spreadsheetml/2009/9/main" uri="{B025F937-C7B1-47D3-B67F-A62EFF666E3E}">
          <x14:id>{821B3092-7288-4BAB-BBC3-35DDD3593B99}</x14:id>
        </ext>
      </extLst>
    </cfRule>
    <cfRule type="dataBar" priority="1441">
      <dataBar>
        <cfvo type="num" val="0"/>
        <cfvo type="num" val="1"/>
        <color rgb="FF63C384"/>
      </dataBar>
      <extLst>
        <ext xmlns:x14="http://schemas.microsoft.com/office/spreadsheetml/2009/9/main" uri="{B025F937-C7B1-47D3-B67F-A62EFF666E3E}">
          <x14:id>{C66A2D48-9261-4C48-BA48-D643EE343C5C}</x14:id>
        </ext>
      </extLst>
    </cfRule>
    <cfRule type="dataBar" priority="1442">
      <dataBar>
        <cfvo type="min"/>
        <cfvo type="max"/>
        <color rgb="FF008AEF"/>
      </dataBar>
      <extLst>
        <ext xmlns:x14="http://schemas.microsoft.com/office/spreadsheetml/2009/9/main" uri="{B025F937-C7B1-47D3-B67F-A62EFF666E3E}">
          <x14:id>{937BA8CE-6406-4D1A-807B-5BCC270967E2}</x14:id>
        </ext>
      </extLst>
    </cfRule>
  </conditionalFormatting>
  <conditionalFormatting sqref="P9">
    <cfRule type="dataBar" priority="946">
      <dataBar>
        <cfvo type="num" val="0"/>
        <cfvo type="num" val="1"/>
        <color theme="9" tint="-0.499984740745262"/>
      </dataBar>
      <extLst>
        <ext xmlns:x14="http://schemas.microsoft.com/office/spreadsheetml/2009/9/main" uri="{B025F937-C7B1-47D3-B67F-A62EFF666E3E}">
          <x14:id>{9C692303-E79C-4892-A458-958E1AF00FDE}</x14:id>
        </ext>
      </extLst>
    </cfRule>
    <cfRule type="dataBar" priority="947">
      <dataBar>
        <cfvo type="num" val="0"/>
        <cfvo type="num" val="1"/>
        <color rgb="FF00B0F0"/>
      </dataBar>
      <extLst>
        <ext xmlns:x14="http://schemas.microsoft.com/office/spreadsheetml/2009/9/main" uri="{B025F937-C7B1-47D3-B67F-A62EFF666E3E}">
          <x14:id>{5460D0BC-A7C3-43EC-A12A-70CCC7E17003}</x14:id>
        </ext>
      </extLst>
    </cfRule>
    <cfRule type="dataBar" priority="948">
      <dataBar>
        <cfvo type="min"/>
        <cfvo type="max"/>
        <color rgb="FF00B0F0"/>
      </dataBar>
      <extLst>
        <ext xmlns:x14="http://schemas.microsoft.com/office/spreadsheetml/2009/9/main" uri="{B025F937-C7B1-47D3-B67F-A62EFF666E3E}">
          <x14:id>{2613B54A-878A-4C53-A2BD-9318A323A439}</x14:id>
        </ext>
      </extLst>
    </cfRule>
    <cfRule type="dataBar" priority="949">
      <dataBar>
        <cfvo type="num" val="0"/>
        <cfvo type="num" val="1"/>
        <color rgb="FF638EC6"/>
      </dataBar>
      <extLst>
        <ext xmlns:x14="http://schemas.microsoft.com/office/spreadsheetml/2009/9/main" uri="{B025F937-C7B1-47D3-B67F-A62EFF666E3E}">
          <x14:id>{E97E411F-4CFC-40B8-BA50-6F9ACF96DD6D}</x14:id>
        </ext>
      </extLst>
    </cfRule>
    <cfRule type="dataBar" priority="950">
      <dataBar>
        <cfvo type="min"/>
        <cfvo type="max"/>
        <color rgb="FF008AEF"/>
      </dataBar>
      <extLst>
        <ext xmlns:x14="http://schemas.microsoft.com/office/spreadsheetml/2009/9/main" uri="{B025F937-C7B1-47D3-B67F-A62EFF666E3E}">
          <x14:id>{4EE56B7D-9EDD-437B-A9B3-491F202B652C}</x14:id>
        </ext>
      </extLst>
    </cfRule>
    <cfRule type="dataBar" priority="951">
      <dataBar>
        <cfvo type="num" val="0"/>
        <cfvo type="num" val="1"/>
        <color rgb="FF63C384"/>
      </dataBar>
      <extLst>
        <ext xmlns:x14="http://schemas.microsoft.com/office/spreadsheetml/2009/9/main" uri="{B025F937-C7B1-47D3-B67F-A62EFF666E3E}">
          <x14:id>{68987250-AE42-456B-A5BC-0558CE50A1FA}</x14:id>
        </ext>
      </extLst>
    </cfRule>
  </conditionalFormatting>
  <conditionalFormatting sqref="P10">
    <cfRule type="dataBar" priority="940">
      <dataBar>
        <cfvo type="num" val="0"/>
        <cfvo type="num" val="1"/>
        <color theme="9" tint="-0.499984740745262"/>
      </dataBar>
      <extLst>
        <ext xmlns:x14="http://schemas.microsoft.com/office/spreadsheetml/2009/9/main" uri="{B025F937-C7B1-47D3-B67F-A62EFF666E3E}">
          <x14:id>{9FC5D5AE-B5F5-40A0-B289-6F7C214EEA9F}</x14:id>
        </ext>
      </extLst>
    </cfRule>
    <cfRule type="dataBar" priority="941">
      <dataBar>
        <cfvo type="num" val="0"/>
        <cfvo type="num" val="1"/>
        <color rgb="FF00B0F0"/>
      </dataBar>
      <extLst>
        <ext xmlns:x14="http://schemas.microsoft.com/office/spreadsheetml/2009/9/main" uri="{B025F937-C7B1-47D3-B67F-A62EFF666E3E}">
          <x14:id>{DAF539BA-DE15-4C60-A536-CA5C8F449D7D}</x14:id>
        </ext>
      </extLst>
    </cfRule>
    <cfRule type="dataBar" priority="942">
      <dataBar>
        <cfvo type="min"/>
        <cfvo type="max"/>
        <color rgb="FF00B0F0"/>
      </dataBar>
      <extLst>
        <ext xmlns:x14="http://schemas.microsoft.com/office/spreadsheetml/2009/9/main" uri="{B025F937-C7B1-47D3-B67F-A62EFF666E3E}">
          <x14:id>{DFB66CDD-F5BC-435A-9F26-A89F2E8B0BE5}</x14:id>
        </ext>
      </extLst>
    </cfRule>
    <cfRule type="dataBar" priority="943">
      <dataBar>
        <cfvo type="num" val="0"/>
        <cfvo type="num" val="1"/>
        <color rgb="FF638EC6"/>
      </dataBar>
      <extLst>
        <ext xmlns:x14="http://schemas.microsoft.com/office/spreadsheetml/2009/9/main" uri="{B025F937-C7B1-47D3-B67F-A62EFF666E3E}">
          <x14:id>{8C9E64F6-31EE-4CCC-BECB-12A2E15571FE}</x14:id>
        </ext>
      </extLst>
    </cfRule>
    <cfRule type="dataBar" priority="944">
      <dataBar>
        <cfvo type="min"/>
        <cfvo type="max"/>
        <color rgb="FF008AEF"/>
      </dataBar>
      <extLst>
        <ext xmlns:x14="http://schemas.microsoft.com/office/spreadsheetml/2009/9/main" uri="{B025F937-C7B1-47D3-B67F-A62EFF666E3E}">
          <x14:id>{0A365F28-5B29-4F34-BDBF-FE8587D138F0}</x14:id>
        </ext>
      </extLst>
    </cfRule>
    <cfRule type="dataBar" priority="945">
      <dataBar>
        <cfvo type="num" val="0"/>
        <cfvo type="num" val="1"/>
        <color rgb="FF63C384"/>
      </dataBar>
      <extLst>
        <ext xmlns:x14="http://schemas.microsoft.com/office/spreadsheetml/2009/9/main" uri="{B025F937-C7B1-47D3-B67F-A62EFF666E3E}">
          <x14:id>{A5EEC8A0-E83C-4BDC-A919-A7D9EB32B5FC}</x14:id>
        </ext>
      </extLst>
    </cfRule>
  </conditionalFormatting>
  <conditionalFormatting sqref="P11:P17 P26 P40:P44">
    <cfRule type="dataBar" priority="2900">
      <dataBar>
        <cfvo type="num" val="0"/>
        <cfvo type="num" val="1"/>
        <color rgb="FF00B0F0"/>
      </dataBar>
      <extLst>
        <ext xmlns:x14="http://schemas.microsoft.com/office/spreadsheetml/2009/9/main" uri="{B025F937-C7B1-47D3-B67F-A62EFF666E3E}">
          <x14:id>{94F935A3-878D-4195-A8B0-125D1E7745A5}</x14:id>
        </ext>
      </extLst>
    </cfRule>
    <cfRule type="dataBar" priority="2901">
      <dataBar>
        <cfvo type="min"/>
        <cfvo type="max"/>
        <color rgb="FF00B0F0"/>
      </dataBar>
      <extLst>
        <ext xmlns:x14="http://schemas.microsoft.com/office/spreadsheetml/2009/9/main" uri="{B025F937-C7B1-47D3-B67F-A62EFF666E3E}">
          <x14:id>{F439CD14-A1D1-46D9-99E1-DCEBB764598D}</x14:id>
        </ext>
      </extLst>
    </cfRule>
    <cfRule type="dataBar" priority="2902">
      <dataBar>
        <cfvo type="num" val="0"/>
        <cfvo type="num" val="1"/>
        <color rgb="FF638EC6"/>
      </dataBar>
      <extLst>
        <ext xmlns:x14="http://schemas.microsoft.com/office/spreadsheetml/2009/9/main" uri="{B025F937-C7B1-47D3-B67F-A62EFF666E3E}">
          <x14:id>{424A6C16-C14C-4F22-BB4D-280764A0426D}</x14:id>
        </ext>
      </extLst>
    </cfRule>
    <cfRule type="dataBar" priority="2903">
      <dataBar>
        <cfvo type="min"/>
        <cfvo type="max"/>
        <color rgb="FF008AEF"/>
      </dataBar>
      <extLst>
        <ext xmlns:x14="http://schemas.microsoft.com/office/spreadsheetml/2009/9/main" uri="{B025F937-C7B1-47D3-B67F-A62EFF666E3E}">
          <x14:id>{D00C97AF-57CD-48C5-BF3F-6B9009F7B4FB}</x14:id>
        </ext>
      </extLst>
    </cfRule>
    <cfRule type="dataBar" priority="2904">
      <dataBar>
        <cfvo type="num" val="0"/>
        <cfvo type="num" val="1"/>
        <color rgb="FF63C384"/>
      </dataBar>
      <extLst>
        <ext xmlns:x14="http://schemas.microsoft.com/office/spreadsheetml/2009/9/main" uri="{B025F937-C7B1-47D3-B67F-A62EFF666E3E}">
          <x14:id>{454432CE-1D55-4EDD-A871-A7AB2DBE7B7C}</x14:id>
        </ext>
      </extLst>
    </cfRule>
  </conditionalFormatting>
  <conditionalFormatting sqref="P18">
    <cfRule type="dataBar" priority="934">
      <dataBar>
        <cfvo type="num" val="0"/>
        <cfvo type="num" val="1"/>
        <color theme="9" tint="-0.499984740745262"/>
      </dataBar>
      <extLst>
        <ext xmlns:x14="http://schemas.microsoft.com/office/spreadsheetml/2009/9/main" uri="{B025F937-C7B1-47D3-B67F-A62EFF666E3E}">
          <x14:id>{0C1C1A76-250C-4D5B-8700-809965F614E9}</x14:id>
        </ext>
      </extLst>
    </cfRule>
    <cfRule type="dataBar" priority="935">
      <dataBar>
        <cfvo type="num" val="0"/>
        <cfvo type="num" val="1"/>
        <color rgb="FF00B0F0"/>
      </dataBar>
      <extLst>
        <ext xmlns:x14="http://schemas.microsoft.com/office/spreadsheetml/2009/9/main" uri="{B025F937-C7B1-47D3-B67F-A62EFF666E3E}">
          <x14:id>{B0F16E84-C253-492E-83C9-56D3EE5754F0}</x14:id>
        </ext>
      </extLst>
    </cfRule>
    <cfRule type="dataBar" priority="936">
      <dataBar>
        <cfvo type="min"/>
        <cfvo type="max"/>
        <color rgb="FF00B0F0"/>
      </dataBar>
      <extLst>
        <ext xmlns:x14="http://schemas.microsoft.com/office/spreadsheetml/2009/9/main" uri="{B025F937-C7B1-47D3-B67F-A62EFF666E3E}">
          <x14:id>{9F77F691-1F02-43F4-8CB3-47351D231CEC}</x14:id>
        </ext>
      </extLst>
    </cfRule>
    <cfRule type="dataBar" priority="937">
      <dataBar>
        <cfvo type="num" val="0"/>
        <cfvo type="num" val="1"/>
        <color rgb="FF638EC6"/>
      </dataBar>
      <extLst>
        <ext xmlns:x14="http://schemas.microsoft.com/office/spreadsheetml/2009/9/main" uri="{B025F937-C7B1-47D3-B67F-A62EFF666E3E}">
          <x14:id>{2E18E818-312D-4DEA-9DD7-3C6A8FE52E01}</x14:id>
        </ext>
      </extLst>
    </cfRule>
    <cfRule type="dataBar" priority="938">
      <dataBar>
        <cfvo type="min"/>
        <cfvo type="max"/>
        <color rgb="FF008AEF"/>
      </dataBar>
      <extLst>
        <ext xmlns:x14="http://schemas.microsoft.com/office/spreadsheetml/2009/9/main" uri="{B025F937-C7B1-47D3-B67F-A62EFF666E3E}">
          <x14:id>{35C773C4-3FFC-404D-9C92-75E718F0D4C8}</x14:id>
        </ext>
      </extLst>
    </cfRule>
    <cfRule type="dataBar" priority="939">
      <dataBar>
        <cfvo type="num" val="0"/>
        <cfvo type="num" val="1"/>
        <color rgb="FF63C384"/>
      </dataBar>
      <extLst>
        <ext xmlns:x14="http://schemas.microsoft.com/office/spreadsheetml/2009/9/main" uri="{B025F937-C7B1-47D3-B67F-A62EFF666E3E}">
          <x14:id>{47EFBC01-F6AE-431B-A97E-E7171CF4A60F}</x14:id>
        </ext>
      </extLst>
    </cfRule>
  </conditionalFormatting>
  <conditionalFormatting sqref="P19">
    <cfRule type="dataBar" priority="928">
      <dataBar>
        <cfvo type="num" val="0"/>
        <cfvo type="num" val="1"/>
        <color theme="9" tint="-0.499984740745262"/>
      </dataBar>
      <extLst>
        <ext xmlns:x14="http://schemas.microsoft.com/office/spreadsheetml/2009/9/main" uri="{B025F937-C7B1-47D3-B67F-A62EFF666E3E}">
          <x14:id>{2A972EDC-F13E-4E21-81A1-34F2E0EF7B9D}</x14:id>
        </ext>
      </extLst>
    </cfRule>
    <cfRule type="dataBar" priority="929">
      <dataBar>
        <cfvo type="num" val="0"/>
        <cfvo type="num" val="1"/>
        <color rgb="FF00B0F0"/>
      </dataBar>
      <extLst>
        <ext xmlns:x14="http://schemas.microsoft.com/office/spreadsheetml/2009/9/main" uri="{B025F937-C7B1-47D3-B67F-A62EFF666E3E}">
          <x14:id>{3E0C9597-D7E5-4D57-AA6E-62036E77C702}</x14:id>
        </ext>
      </extLst>
    </cfRule>
    <cfRule type="dataBar" priority="930">
      <dataBar>
        <cfvo type="min"/>
        <cfvo type="max"/>
        <color rgb="FF00B0F0"/>
      </dataBar>
      <extLst>
        <ext xmlns:x14="http://schemas.microsoft.com/office/spreadsheetml/2009/9/main" uri="{B025F937-C7B1-47D3-B67F-A62EFF666E3E}">
          <x14:id>{D9B5C4F5-0AA9-4178-87C4-A98063C2EF76}</x14:id>
        </ext>
      </extLst>
    </cfRule>
    <cfRule type="dataBar" priority="931">
      <dataBar>
        <cfvo type="num" val="0"/>
        <cfvo type="num" val="1"/>
        <color rgb="FF638EC6"/>
      </dataBar>
      <extLst>
        <ext xmlns:x14="http://schemas.microsoft.com/office/spreadsheetml/2009/9/main" uri="{B025F937-C7B1-47D3-B67F-A62EFF666E3E}">
          <x14:id>{42BAF856-AB5B-4D22-9E43-5F0F3BA42D5A}</x14:id>
        </ext>
      </extLst>
    </cfRule>
    <cfRule type="dataBar" priority="932">
      <dataBar>
        <cfvo type="min"/>
        <cfvo type="max"/>
        <color rgb="FF008AEF"/>
      </dataBar>
      <extLst>
        <ext xmlns:x14="http://schemas.microsoft.com/office/spreadsheetml/2009/9/main" uri="{B025F937-C7B1-47D3-B67F-A62EFF666E3E}">
          <x14:id>{CAB7C2A7-95E5-4D94-9376-63DDFE347F3A}</x14:id>
        </ext>
      </extLst>
    </cfRule>
    <cfRule type="dataBar" priority="933">
      <dataBar>
        <cfvo type="num" val="0"/>
        <cfvo type="num" val="1"/>
        <color rgb="FF63C384"/>
      </dataBar>
      <extLst>
        <ext xmlns:x14="http://schemas.microsoft.com/office/spreadsheetml/2009/9/main" uri="{B025F937-C7B1-47D3-B67F-A62EFF666E3E}">
          <x14:id>{2D884F24-2C00-48A8-BA47-AB19CEC0D271}</x14:id>
        </ext>
      </extLst>
    </cfRule>
  </conditionalFormatting>
  <conditionalFormatting sqref="P20">
    <cfRule type="dataBar" priority="922">
      <dataBar>
        <cfvo type="num" val="0"/>
        <cfvo type="num" val="1"/>
        <color theme="9" tint="-0.499984740745262"/>
      </dataBar>
      <extLst>
        <ext xmlns:x14="http://schemas.microsoft.com/office/spreadsheetml/2009/9/main" uri="{B025F937-C7B1-47D3-B67F-A62EFF666E3E}">
          <x14:id>{C1368424-99A9-4C77-8AD4-79504A9C12C3}</x14:id>
        </ext>
      </extLst>
    </cfRule>
    <cfRule type="dataBar" priority="923">
      <dataBar>
        <cfvo type="num" val="0"/>
        <cfvo type="num" val="1"/>
        <color rgb="FF00B0F0"/>
      </dataBar>
      <extLst>
        <ext xmlns:x14="http://schemas.microsoft.com/office/spreadsheetml/2009/9/main" uri="{B025F937-C7B1-47D3-B67F-A62EFF666E3E}">
          <x14:id>{474DE77F-5B9E-4D0F-9F0B-5717B77C041B}</x14:id>
        </ext>
      </extLst>
    </cfRule>
    <cfRule type="dataBar" priority="924">
      <dataBar>
        <cfvo type="min"/>
        <cfvo type="max"/>
        <color rgb="FF00B0F0"/>
      </dataBar>
      <extLst>
        <ext xmlns:x14="http://schemas.microsoft.com/office/spreadsheetml/2009/9/main" uri="{B025F937-C7B1-47D3-B67F-A62EFF666E3E}">
          <x14:id>{E5C7CCA1-A359-45E2-BB88-D5DAA37BB130}</x14:id>
        </ext>
      </extLst>
    </cfRule>
    <cfRule type="dataBar" priority="925">
      <dataBar>
        <cfvo type="num" val="0"/>
        <cfvo type="num" val="1"/>
        <color rgb="FF638EC6"/>
      </dataBar>
      <extLst>
        <ext xmlns:x14="http://schemas.microsoft.com/office/spreadsheetml/2009/9/main" uri="{B025F937-C7B1-47D3-B67F-A62EFF666E3E}">
          <x14:id>{90B07CDC-78D6-40A6-8819-A2C400B229DD}</x14:id>
        </ext>
      </extLst>
    </cfRule>
    <cfRule type="dataBar" priority="926">
      <dataBar>
        <cfvo type="min"/>
        <cfvo type="max"/>
        <color rgb="FF008AEF"/>
      </dataBar>
      <extLst>
        <ext xmlns:x14="http://schemas.microsoft.com/office/spreadsheetml/2009/9/main" uri="{B025F937-C7B1-47D3-B67F-A62EFF666E3E}">
          <x14:id>{D08F3AB3-F719-4343-AC00-63520447CEBA}</x14:id>
        </ext>
      </extLst>
    </cfRule>
    <cfRule type="dataBar" priority="927">
      <dataBar>
        <cfvo type="num" val="0"/>
        <cfvo type="num" val="1"/>
        <color rgb="FF63C384"/>
      </dataBar>
      <extLst>
        <ext xmlns:x14="http://schemas.microsoft.com/office/spreadsheetml/2009/9/main" uri="{B025F937-C7B1-47D3-B67F-A62EFF666E3E}">
          <x14:id>{8BD7F8E3-2C2B-46C3-9DF2-9908D574E38C}</x14:id>
        </ext>
      </extLst>
    </cfRule>
  </conditionalFormatting>
  <conditionalFormatting sqref="P21">
    <cfRule type="dataBar" priority="916">
      <dataBar>
        <cfvo type="num" val="0"/>
        <cfvo type="num" val="1"/>
        <color theme="9" tint="-0.499984740745262"/>
      </dataBar>
      <extLst>
        <ext xmlns:x14="http://schemas.microsoft.com/office/spreadsheetml/2009/9/main" uri="{B025F937-C7B1-47D3-B67F-A62EFF666E3E}">
          <x14:id>{452ACD24-A636-44FA-B7CB-7CBF179C7187}</x14:id>
        </ext>
      </extLst>
    </cfRule>
    <cfRule type="dataBar" priority="917">
      <dataBar>
        <cfvo type="num" val="0"/>
        <cfvo type="num" val="1"/>
        <color rgb="FF00B0F0"/>
      </dataBar>
      <extLst>
        <ext xmlns:x14="http://schemas.microsoft.com/office/spreadsheetml/2009/9/main" uri="{B025F937-C7B1-47D3-B67F-A62EFF666E3E}">
          <x14:id>{C4EA2FE7-B2ED-4363-92E9-13BF7BB63675}</x14:id>
        </ext>
      </extLst>
    </cfRule>
    <cfRule type="dataBar" priority="918">
      <dataBar>
        <cfvo type="min"/>
        <cfvo type="max"/>
        <color rgb="FF00B0F0"/>
      </dataBar>
      <extLst>
        <ext xmlns:x14="http://schemas.microsoft.com/office/spreadsheetml/2009/9/main" uri="{B025F937-C7B1-47D3-B67F-A62EFF666E3E}">
          <x14:id>{78B159C3-FD0C-41FD-A395-5437B6A9EBA6}</x14:id>
        </ext>
      </extLst>
    </cfRule>
    <cfRule type="dataBar" priority="919">
      <dataBar>
        <cfvo type="num" val="0"/>
        <cfvo type="num" val="1"/>
        <color rgb="FF638EC6"/>
      </dataBar>
      <extLst>
        <ext xmlns:x14="http://schemas.microsoft.com/office/spreadsheetml/2009/9/main" uri="{B025F937-C7B1-47D3-B67F-A62EFF666E3E}">
          <x14:id>{DAAC291B-9ECC-4EC4-9E6E-F228D3028D3C}</x14:id>
        </ext>
      </extLst>
    </cfRule>
    <cfRule type="dataBar" priority="920">
      <dataBar>
        <cfvo type="min"/>
        <cfvo type="max"/>
        <color rgb="FF008AEF"/>
      </dataBar>
      <extLst>
        <ext xmlns:x14="http://schemas.microsoft.com/office/spreadsheetml/2009/9/main" uri="{B025F937-C7B1-47D3-B67F-A62EFF666E3E}">
          <x14:id>{5E3C5127-9745-41A2-8BD5-BAFCCA7746BB}</x14:id>
        </ext>
      </extLst>
    </cfRule>
    <cfRule type="dataBar" priority="921">
      <dataBar>
        <cfvo type="num" val="0"/>
        <cfvo type="num" val="1"/>
        <color rgb="FF63C384"/>
      </dataBar>
      <extLst>
        <ext xmlns:x14="http://schemas.microsoft.com/office/spreadsheetml/2009/9/main" uri="{B025F937-C7B1-47D3-B67F-A62EFF666E3E}">
          <x14:id>{813FD63A-39C2-4A6C-9F68-67A436042B1C}</x14:id>
        </ext>
      </extLst>
    </cfRule>
  </conditionalFormatting>
  <conditionalFormatting sqref="P22">
    <cfRule type="dataBar" priority="910">
      <dataBar>
        <cfvo type="num" val="0"/>
        <cfvo type="num" val="1"/>
        <color theme="9" tint="-0.499984740745262"/>
      </dataBar>
      <extLst>
        <ext xmlns:x14="http://schemas.microsoft.com/office/spreadsheetml/2009/9/main" uri="{B025F937-C7B1-47D3-B67F-A62EFF666E3E}">
          <x14:id>{910DC383-29E3-4E80-84E6-A5168B16BBE1}</x14:id>
        </ext>
      </extLst>
    </cfRule>
    <cfRule type="dataBar" priority="911">
      <dataBar>
        <cfvo type="num" val="0"/>
        <cfvo type="num" val="1"/>
        <color rgb="FF00B0F0"/>
      </dataBar>
      <extLst>
        <ext xmlns:x14="http://schemas.microsoft.com/office/spreadsheetml/2009/9/main" uri="{B025F937-C7B1-47D3-B67F-A62EFF666E3E}">
          <x14:id>{6B8720B9-487C-43E5-9BA0-A420701390D9}</x14:id>
        </ext>
      </extLst>
    </cfRule>
    <cfRule type="dataBar" priority="912">
      <dataBar>
        <cfvo type="min"/>
        <cfvo type="max"/>
        <color rgb="FF00B0F0"/>
      </dataBar>
      <extLst>
        <ext xmlns:x14="http://schemas.microsoft.com/office/spreadsheetml/2009/9/main" uri="{B025F937-C7B1-47D3-B67F-A62EFF666E3E}">
          <x14:id>{9395F0B8-92F9-41DF-BBBB-60331B8EC6D5}</x14:id>
        </ext>
      </extLst>
    </cfRule>
    <cfRule type="dataBar" priority="913">
      <dataBar>
        <cfvo type="num" val="0"/>
        <cfvo type="num" val="1"/>
        <color rgb="FF638EC6"/>
      </dataBar>
      <extLst>
        <ext xmlns:x14="http://schemas.microsoft.com/office/spreadsheetml/2009/9/main" uri="{B025F937-C7B1-47D3-B67F-A62EFF666E3E}">
          <x14:id>{C5066173-7598-42DE-8FCB-91F6715BF074}</x14:id>
        </ext>
      </extLst>
    </cfRule>
    <cfRule type="dataBar" priority="914">
      <dataBar>
        <cfvo type="min"/>
        <cfvo type="max"/>
        <color rgb="FF008AEF"/>
      </dataBar>
      <extLst>
        <ext xmlns:x14="http://schemas.microsoft.com/office/spreadsheetml/2009/9/main" uri="{B025F937-C7B1-47D3-B67F-A62EFF666E3E}">
          <x14:id>{C5A4E592-BE8B-4600-9B18-13FE69C52043}</x14:id>
        </ext>
      </extLst>
    </cfRule>
    <cfRule type="dataBar" priority="915">
      <dataBar>
        <cfvo type="num" val="0"/>
        <cfvo type="num" val="1"/>
        <color rgb="FF63C384"/>
      </dataBar>
      <extLst>
        <ext xmlns:x14="http://schemas.microsoft.com/office/spreadsheetml/2009/9/main" uri="{B025F937-C7B1-47D3-B67F-A62EFF666E3E}">
          <x14:id>{0FC12D02-F0B8-445F-BA84-A74D03B7B922}</x14:id>
        </ext>
      </extLst>
    </cfRule>
  </conditionalFormatting>
  <conditionalFormatting sqref="P23">
    <cfRule type="dataBar" priority="904">
      <dataBar>
        <cfvo type="num" val="0"/>
        <cfvo type="num" val="1"/>
        <color theme="9" tint="-0.499984740745262"/>
      </dataBar>
      <extLst>
        <ext xmlns:x14="http://schemas.microsoft.com/office/spreadsheetml/2009/9/main" uri="{B025F937-C7B1-47D3-B67F-A62EFF666E3E}">
          <x14:id>{8EC5B7D8-0326-4501-B0EA-FF9AC55C2C07}</x14:id>
        </ext>
      </extLst>
    </cfRule>
    <cfRule type="dataBar" priority="905">
      <dataBar>
        <cfvo type="num" val="0"/>
        <cfvo type="num" val="1"/>
        <color rgb="FF00B0F0"/>
      </dataBar>
      <extLst>
        <ext xmlns:x14="http://schemas.microsoft.com/office/spreadsheetml/2009/9/main" uri="{B025F937-C7B1-47D3-B67F-A62EFF666E3E}">
          <x14:id>{40F14135-C4A3-4E71-B3F6-B34816853607}</x14:id>
        </ext>
      </extLst>
    </cfRule>
    <cfRule type="dataBar" priority="906">
      <dataBar>
        <cfvo type="min"/>
        <cfvo type="max"/>
        <color rgb="FF00B0F0"/>
      </dataBar>
      <extLst>
        <ext xmlns:x14="http://schemas.microsoft.com/office/spreadsheetml/2009/9/main" uri="{B025F937-C7B1-47D3-B67F-A62EFF666E3E}">
          <x14:id>{7F7D31EE-CD1F-4444-8AA1-5FD1D15DF306}</x14:id>
        </ext>
      </extLst>
    </cfRule>
    <cfRule type="dataBar" priority="907">
      <dataBar>
        <cfvo type="num" val="0"/>
        <cfvo type="num" val="1"/>
        <color rgb="FF638EC6"/>
      </dataBar>
      <extLst>
        <ext xmlns:x14="http://schemas.microsoft.com/office/spreadsheetml/2009/9/main" uri="{B025F937-C7B1-47D3-B67F-A62EFF666E3E}">
          <x14:id>{9ECD2362-0AC8-4B8B-8399-80818AFC51CC}</x14:id>
        </ext>
      </extLst>
    </cfRule>
    <cfRule type="dataBar" priority="908">
      <dataBar>
        <cfvo type="min"/>
        <cfvo type="max"/>
        <color rgb="FF008AEF"/>
      </dataBar>
      <extLst>
        <ext xmlns:x14="http://schemas.microsoft.com/office/spreadsheetml/2009/9/main" uri="{B025F937-C7B1-47D3-B67F-A62EFF666E3E}">
          <x14:id>{9ADBAFEB-6A7A-4E3F-84EB-A9AB6AC92653}</x14:id>
        </ext>
      </extLst>
    </cfRule>
    <cfRule type="dataBar" priority="909">
      <dataBar>
        <cfvo type="num" val="0"/>
        <cfvo type="num" val="1"/>
        <color rgb="FF63C384"/>
      </dataBar>
      <extLst>
        <ext xmlns:x14="http://schemas.microsoft.com/office/spreadsheetml/2009/9/main" uri="{B025F937-C7B1-47D3-B67F-A62EFF666E3E}">
          <x14:id>{88337D74-188A-4560-931E-DAF727321FEE}</x14:id>
        </ext>
      </extLst>
    </cfRule>
  </conditionalFormatting>
  <conditionalFormatting sqref="P24">
    <cfRule type="dataBar" priority="862">
      <dataBar>
        <cfvo type="num" val="0"/>
        <cfvo type="num" val="1"/>
        <color theme="9" tint="-0.499984740745262"/>
      </dataBar>
      <extLst>
        <ext xmlns:x14="http://schemas.microsoft.com/office/spreadsheetml/2009/9/main" uri="{B025F937-C7B1-47D3-B67F-A62EFF666E3E}">
          <x14:id>{38D5F1E5-228B-429A-AE31-13E88F7D592A}</x14:id>
        </ext>
      </extLst>
    </cfRule>
    <cfRule type="dataBar" priority="863">
      <dataBar>
        <cfvo type="num" val="0"/>
        <cfvo type="num" val="1"/>
        <color rgb="FF00B0F0"/>
      </dataBar>
      <extLst>
        <ext xmlns:x14="http://schemas.microsoft.com/office/spreadsheetml/2009/9/main" uri="{B025F937-C7B1-47D3-B67F-A62EFF666E3E}">
          <x14:id>{8576042E-E6BD-42BA-90CE-17D197BE4AB4}</x14:id>
        </ext>
      </extLst>
    </cfRule>
    <cfRule type="dataBar" priority="864">
      <dataBar>
        <cfvo type="min"/>
        <cfvo type="max"/>
        <color rgb="FF00B0F0"/>
      </dataBar>
      <extLst>
        <ext xmlns:x14="http://schemas.microsoft.com/office/spreadsheetml/2009/9/main" uri="{B025F937-C7B1-47D3-B67F-A62EFF666E3E}">
          <x14:id>{5C653C70-A90B-40B2-BE87-D0DEA6D7DF17}</x14:id>
        </ext>
      </extLst>
    </cfRule>
    <cfRule type="dataBar" priority="865">
      <dataBar>
        <cfvo type="num" val="0"/>
        <cfvo type="num" val="1"/>
        <color rgb="FF638EC6"/>
      </dataBar>
      <extLst>
        <ext xmlns:x14="http://schemas.microsoft.com/office/spreadsheetml/2009/9/main" uri="{B025F937-C7B1-47D3-B67F-A62EFF666E3E}">
          <x14:id>{F022217A-03DC-4679-9D18-8D943141A65C}</x14:id>
        </ext>
      </extLst>
    </cfRule>
    <cfRule type="dataBar" priority="866">
      <dataBar>
        <cfvo type="min"/>
        <cfvo type="max"/>
        <color rgb="FF008AEF"/>
      </dataBar>
      <extLst>
        <ext xmlns:x14="http://schemas.microsoft.com/office/spreadsheetml/2009/9/main" uri="{B025F937-C7B1-47D3-B67F-A62EFF666E3E}">
          <x14:id>{D7B09510-252C-46AE-87D9-E334D9971061}</x14:id>
        </ext>
      </extLst>
    </cfRule>
    <cfRule type="dataBar" priority="867">
      <dataBar>
        <cfvo type="num" val="0"/>
        <cfvo type="num" val="1"/>
        <color rgb="FF63C384"/>
      </dataBar>
      <extLst>
        <ext xmlns:x14="http://schemas.microsoft.com/office/spreadsheetml/2009/9/main" uri="{B025F937-C7B1-47D3-B67F-A62EFF666E3E}">
          <x14:id>{BAA964A7-2CCE-4BD5-944C-30A9BBA917A1}</x14:id>
        </ext>
      </extLst>
    </cfRule>
  </conditionalFormatting>
  <conditionalFormatting sqref="P25">
    <cfRule type="dataBar" priority="898">
      <dataBar>
        <cfvo type="num" val="0"/>
        <cfvo type="num" val="1"/>
        <color theme="9" tint="-0.499984740745262"/>
      </dataBar>
      <extLst>
        <ext xmlns:x14="http://schemas.microsoft.com/office/spreadsheetml/2009/9/main" uri="{B025F937-C7B1-47D3-B67F-A62EFF666E3E}">
          <x14:id>{B17D8CCA-8E2C-4D8B-A01C-042B7B7D46D0}</x14:id>
        </ext>
      </extLst>
    </cfRule>
    <cfRule type="dataBar" priority="899">
      <dataBar>
        <cfvo type="num" val="0"/>
        <cfvo type="num" val="1"/>
        <color rgb="FF00B0F0"/>
      </dataBar>
      <extLst>
        <ext xmlns:x14="http://schemas.microsoft.com/office/spreadsheetml/2009/9/main" uri="{B025F937-C7B1-47D3-B67F-A62EFF666E3E}">
          <x14:id>{2AB5E16F-C3AF-46D6-9B01-6EC08B1A9D8A}</x14:id>
        </ext>
      </extLst>
    </cfRule>
    <cfRule type="dataBar" priority="900">
      <dataBar>
        <cfvo type="min"/>
        <cfvo type="max"/>
        <color rgb="FF00B0F0"/>
      </dataBar>
      <extLst>
        <ext xmlns:x14="http://schemas.microsoft.com/office/spreadsheetml/2009/9/main" uri="{B025F937-C7B1-47D3-B67F-A62EFF666E3E}">
          <x14:id>{4F238AC7-C95F-49AC-8B8F-22A75A934D54}</x14:id>
        </ext>
      </extLst>
    </cfRule>
    <cfRule type="dataBar" priority="901">
      <dataBar>
        <cfvo type="num" val="0"/>
        <cfvo type="num" val="1"/>
        <color rgb="FF638EC6"/>
      </dataBar>
      <extLst>
        <ext xmlns:x14="http://schemas.microsoft.com/office/spreadsheetml/2009/9/main" uri="{B025F937-C7B1-47D3-B67F-A62EFF666E3E}">
          <x14:id>{23128E47-C17E-4C74-AEE1-8867E2AA2A40}</x14:id>
        </ext>
      </extLst>
    </cfRule>
    <cfRule type="dataBar" priority="902">
      <dataBar>
        <cfvo type="min"/>
        <cfvo type="max"/>
        <color rgb="FF008AEF"/>
      </dataBar>
      <extLst>
        <ext xmlns:x14="http://schemas.microsoft.com/office/spreadsheetml/2009/9/main" uri="{B025F937-C7B1-47D3-B67F-A62EFF666E3E}">
          <x14:id>{150ED74A-5B02-4928-8709-FA0FB0F945B9}</x14:id>
        </ext>
      </extLst>
    </cfRule>
    <cfRule type="dataBar" priority="903">
      <dataBar>
        <cfvo type="num" val="0"/>
        <cfvo type="num" val="1"/>
        <color rgb="FF63C384"/>
      </dataBar>
      <extLst>
        <ext xmlns:x14="http://schemas.microsoft.com/office/spreadsheetml/2009/9/main" uri="{B025F937-C7B1-47D3-B67F-A62EFF666E3E}">
          <x14:id>{EDECB369-6920-4C49-AFC8-AE8167F8E5E5}</x14:id>
        </ext>
      </extLst>
    </cfRule>
  </conditionalFormatting>
  <conditionalFormatting sqref="P27">
    <cfRule type="dataBar" priority="892">
      <dataBar>
        <cfvo type="num" val="0"/>
        <cfvo type="num" val="1"/>
        <color theme="9" tint="-0.499984740745262"/>
      </dataBar>
      <extLst>
        <ext xmlns:x14="http://schemas.microsoft.com/office/spreadsheetml/2009/9/main" uri="{B025F937-C7B1-47D3-B67F-A62EFF666E3E}">
          <x14:id>{CF4F5BA2-AFA1-48C8-84BB-1D4A211E7929}</x14:id>
        </ext>
      </extLst>
    </cfRule>
    <cfRule type="dataBar" priority="893">
      <dataBar>
        <cfvo type="num" val="0"/>
        <cfvo type="num" val="1"/>
        <color rgb="FF00B0F0"/>
      </dataBar>
      <extLst>
        <ext xmlns:x14="http://schemas.microsoft.com/office/spreadsheetml/2009/9/main" uri="{B025F937-C7B1-47D3-B67F-A62EFF666E3E}">
          <x14:id>{3202969C-B438-4693-B414-940E431C4B5A}</x14:id>
        </ext>
      </extLst>
    </cfRule>
    <cfRule type="dataBar" priority="894">
      <dataBar>
        <cfvo type="min"/>
        <cfvo type="max"/>
        <color rgb="FF00B0F0"/>
      </dataBar>
      <extLst>
        <ext xmlns:x14="http://schemas.microsoft.com/office/spreadsheetml/2009/9/main" uri="{B025F937-C7B1-47D3-B67F-A62EFF666E3E}">
          <x14:id>{1E541BB1-1393-455B-9099-EF7F014AAA70}</x14:id>
        </ext>
      </extLst>
    </cfRule>
    <cfRule type="dataBar" priority="895">
      <dataBar>
        <cfvo type="num" val="0"/>
        <cfvo type="num" val="1"/>
        <color rgb="FF638EC6"/>
      </dataBar>
      <extLst>
        <ext xmlns:x14="http://schemas.microsoft.com/office/spreadsheetml/2009/9/main" uri="{B025F937-C7B1-47D3-B67F-A62EFF666E3E}">
          <x14:id>{F38B9C5F-2CF3-4283-9F17-F575DF619D05}</x14:id>
        </ext>
      </extLst>
    </cfRule>
    <cfRule type="dataBar" priority="896">
      <dataBar>
        <cfvo type="min"/>
        <cfvo type="max"/>
        <color rgb="FF008AEF"/>
      </dataBar>
      <extLst>
        <ext xmlns:x14="http://schemas.microsoft.com/office/spreadsheetml/2009/9/main" uri="{B025F937-C7B1-47D3-B67F-A62EFF666E3E}">
          <x14:id>{8DC78B8D-5357-4864-AB6E-15AEB55E7421}</x14:id>
        </ext>
      </extLst>
    </cfRule>
    <cfRule type="dataBar" priority="897">
      <dataBar>
        <cfvo type="num" val="0"/>
        <cfvo type="num" val="1"/>
        <color rgb="FF63C384"/>
      </dataBar>
      <extLst>
        <ext xmlns:x14="http://schemas.microsoft.com/office/spreadsheetml/2009/9/main" uri="{B025F937-C7B1-47D3-B67F-A62EFF666E3E}">
          <x14:id>{C12BF44D-10A1-4E90-8595-92E28D5837C9}</x14:id>
        </ext>
      </extLst>
    </cfRule>
  </conditionalFormatting>
  <conditionalFormatting sqref="P28">
    <cfRule type="dataBar" priority="880">
      <dataBar>
        <cfvo type="num" val="0"/>
        <cfvo type="num" val="1"/>
        <color theme="9" tint="-0.499984740745262"/>
      </dataBar>
      <extLst>
        <ext xmlns:x14="http://schemas.microsoft.com/office/spreadsheetml/2009/9/main" uri="{B025F937-C7B1-47D3-B67F-A62EFF666E3E}">
          <x14:id>{6AECB02D-740D-40DC-AE59-7B4B6ADA0398}</x14:id>
        </ext>
      </extLst>
    </cfRule>
    <cfRule type="dataBar" priority="881">
      <dataBar>
        <cfvo type="num" val="0"/>
        <cfvo type="num" val="1"/>
        <color rgb="FF00B0F0"/>
      </dataBar>
      <extLst>
        <ext xmlns:x14="http://schemas.microsoft.com/office/spreadsheetml/2009/9/main" uri="{B025F937-C7B1-47D3-B67F-A62EFF666E3E}">
          <x14:id>{21A1CB4E-DF64-482C-898F-5C5434906BAE}</x14:id>
        </ext>
      </extLst>
    </cfRule>
    <cfRule type="dataBar" priority="882">
      <dataBar>
        <cfvo type="min"/>
        <cfvo type="max"/>
        <color rgb="FF00B0F0"/>
      </dataBar>
      <extLst>
        <ext xmlns:x14="http://schemas.microsoft.com/office/spreadsheetml/2009/9/main" uri="{B025F937-C7B1-47D3-B67F-A62EFF666E3E}">
          <x14:id>{866628E8-C825-4916-85B6-9F01F63996FD}</x14:id>
        </ext>
      </extLst>
    </cfRule>
    <cfRule type="dataBar" priority="883">
      <dataBar>
        <cfvo type="num" val="0"/>
        <cfvo type="num" val="1"/>
        <color rgb="FF638EC6"/>
      </dataBar>
      <extLst>
        <ext xmlns:x14="http://schemas.microsoft.com/office/spreadsheetml/2009/9/main" uri="{B025F937-C7B1-47D3-B67F-A62EFF666E3E}">
          <x14:id>{C5B3A304-BEF8-44F2-A5BF-7C543D3D5CB9}</x14:id>
        </ext>
      </extLst>
    </cfRule>
    <cfRule type="dataBar" priority="884">
      <dataBar>
        <cfvo type="min"/>
        <cfvo type="max"/>
        <color rgb="FF008AEF"/>
      </dataBar>
      <extLst>
        <ext xmlns:x14="http://schemas.microsoft.com/office/spreadsheetml/2009/9/main" uri="{B025F937-C7B1-47D3-B67F-A62EFF666E3E}">
          <x14:id>{799124EC-CB05-43B3-943D-07B2CEEC6F2A}</x14:id>
        </ext>
      </extLst>
    </cfRule>
    <cfRule type="dataBar" priority="885">
      <dataBar>
        <cfvo type="num" val="0"/>
        <cfvo type="num" val="1"/>
        <color rgb="FF63C384"/>
      </dataBar>
      <extLst>
        <ext xmlns:x14="http://schemas.microsoft.com/office/spreadsheetml/2009/9/main" uri="{B025F937-C7B1-47D3-B67F-A62EFF666E3E}">
          <x14:id>{446398C7-4D52-4FF9-BF60-EFEEA8F13153}</x14:id>
        </ext>
      </extLst>
    </cfRule>
  </conditionalFormatting>
  <conditionalFormatting sqref="P29">
    <cfRule type="dataBar" priority="874">
      <dataBar>
        <cfvo type="num" val="0"/>
        <cfvo type="num" val="1"/>
        <color theme="9" tint="-0.499984740745262"/>
      </dataBar>
      <extLst>
        <ext xmlns:x14="http://schemas.microsoft.com/office/spreadsheetml/2009/9/main" uri="{B025F937-C7B1-47D3-B67F-A62EFF666E3E}">
          <x14:id>{09F6F274-C013-4D38-BA28-7A9891B9B405}</x14:id>
        </ext>
      </extLst>
    </cfRule>
    <cfRule type="dataBar" priority="875">
      <dataBar>
        <cfvo type="num" val="0"/>
        <cfvo type="num" val="1"/>
        <color rgb="FF00B0F0"/>
      </dataBar>
      <extLst>
        <ext xmlns:x14="http://schemas.microsoft.com/office/spreadsheetml/2009/9/main" uri="{B025F937-C7B1-47D3-B67F-A62EFF666E3E}">
          <x14:id>{5FC2CAEA-8C98-4AE3-BD45-A32B50D9EE1D}</x14:id>
        </ext>
      </extLst>
    </cfRule>
    <cfRule type="dataBar" priority="876">
      <dataBar>
        <cfvo type="min"/>
        <cfvo type="max"/>
        <color rgb="FF00B0F0"/>
      </dataBar>
      <extLst>
        <ext xmlns:x14="http://schemas.microsoft.com/office/spreadsheetml/2009/9/main" uri="{B025F937-C7B1-47D3-B67F-A62EFF666E3E}">
          <x14:id>{22E03DE4-EEF8-46C3-8203-997A307B3D08}</x14:id>
        </ext>
      </extLst>
    </cfRule>
    <cfRule type="dataBar" priority="877">
      <dataBar>
        <cfvo type="num" val="0"/>
        <cfvo type="num" val="1"/>
        <color rgb="FF638EC6"/>
      </dataBar>
      <extLst>
        <ext xmlns:x14="http://schemas.microsoft.com/office/spreadsheetml/2009/9/main" uri="{B025F937-C7B1-47D3-B67F-A62EFF666E3E}">
          <x14:id>{B69AFADD-F948-427F-BFB1-3D074E64ACB8}</x14:id>
        </ext>
      </extLst>
    </cfRule>
    <cfRule type="dataBar" priority="878">
      <dataBar>
        <cfvo type="min"/>
        <cfvo type="max"/>
        <color rgb="FF008AEF"/>
      </dataBar>
      <extLst>
        <ext xmlns:x14="http://schemas.microsoft.com/office/spreadsheetml/2009/9/main" uri="{B025F937-C7B1-47D3-B67F-A62EFF666E3E}">
          <x14:id>{A297EADC-9474-45B8-BC05-3FB12E809851}</x14:id>
        </ext>
      </extLst>
    </cfRule>
    <cfRule type="dataBar" priority="879">
      <dataBar>
        <cfvo type="num" val="0"/>
        <cfvo type="num" val="1"/>
        <color rgb="FF63C384"/>
      </dataBar>
      <extLst>
        <ext xmlns:x14="http://schemas.microsoft.com/office/spreadsheetml/2009/9/main" uri="{B025F937-C7B1-47D3-B67F-A62EFF666E3E}">
          <x14:id>{F7A54C0C-704D-44F5-805B-A34BCFA10C60}</x14:id>
        </ext>
      </extLst>
    </cfRule>
  </conditionalFormatting>
  <conditionalFormatting sqref="P30">
    <cfRule type="dataBar" priority="868">
      <dataBar>
        <cfvo type="num" val="0"/>
        <cfvo type="num" val="1"/>
        <color theme="9" tint="-0.499984740745262"/>
      </dataBar>
      <extLst>
        <ext xmlns:x14="http://schemas.microsoft.com/office/spreadsheetml/2009/9/main" uri="{B025F937-C7B1-47D3-B67F-A62EFF666E3E}">
          <x14:id>{816D0F76-7304-4615-8A9B-90DC718B8630}</x14:id>
        </ext>
      </extLst>
    </cfRule>
    <cfRule type="dataBar" priority="869">
      <dataBar>
        <cfvo type="num" val="0"/>
        <cfvo type="num" val="1"/>
        <color rgb="FF00B0F0"/>
      </dataBar>
      <extLst>
        <ext xmlns:x14="http://schemas.microsoft.com/office/spreadsheetml/2009/9/main" uri="{B025F937-C7B1-47D3-B67F-A62EFF666E3E}">
          <x14:id>{7EE481CC-406A-4AB9-A6CC-C812DB91F1F5}</x14:id>
        </ext>
      </extLst>
    </cfRule>
    <cfRule type="dataBar" priority="870">
      <dataBar>
        <cfvo type="min"/>
        <cfvo type="max"/>
        <color rgb="FF00B0F0"/>
      </dataBar>
      <extLst>
        <ext xmlns:x14="http://schemas.microsoft.com/office/spreadsheetml/2009/9/main" uri="{B025F937-C7B1-47D3-B67F-A62EFF666E3E}">
          <x14:id>{38926EC0-1D3F-4086-AA83-CBA71F332A1D}</x14:id>
        </ext>
      </extLst>
    </cfRule>
    <cfRule type="dataBar" priority="871">
      <dataBar>
        <cfvo type="num" val="0"/>
        <cfvo type="num" val="1"/>
        <color rgb="FF638EC6"/>
      </dataBar>
      <extLst>
        <ext xmlns:x14="http://schemas.microsoft.com/office/spreadsheetml/2009/9/main" uri="{B025F937-C7B1-47D3-B67F-A62EFF666E3E}">
          <x14:id>{1AEA9BA3-0454-4FEB-B806-12407C0289F2}</x14:id>
        </ext>
      </extLst>
    </cfRule>
    <cfRule type="dataBar" priority="872">
      <dataBar>
        <cfvo type="min"/>
        <cfvo type="max"/>
        <color rgb="FF008AEF"/>
      </dataBar>
      <extLst>
        <ext xmlns:x14="http://schemas.microsoft.com/office/spreadsheetml/2009/9/main" uri="{B025F937-C7B1-47D3-B67F-A62EFF666E3E}">
          <x14:id>{BD05F851-3F61-4CE7-AB74-752D72A737C5}</x14:id>
        </ext>
      </extLst>
    </cfRule>
    <cfRule type="dataBar" priority="873">
      <dataBar>
        <cfvo type="num" val="0"/>
        <cfvo type="num" val="1"/>
        <color rgb="FF63C384"/>
      </dataBar>
      <extLst>
        <ext xmlns:x14="http://schemas.microsoft.com/office/spreadsheetml/2009/9/main" uri="{B025F937-C7B1-47D3-B67F-A62EFF666E3E}">
          <x14:id>{40EA4BEC-F728-42ED-9BB8-8F4B537DEEFB}</x14:id>
        </ext>
      </extLst>
    </cfRule>
  </conditionalFormatting>
  <conditionalFormatting sqref="P31">
    <cfRule type="dataBar" priority="850">
      <dataBar>
        <cfvo type="num" val="0"/>
        <cfvo type="num" val="1"/>
        <color theme="9" tint="-0.499984740745262"/>
      </dataBar>
      <extLst>
        <ext xmlns:x14="http://schemas.microsoft.com/office/spreadsheetml/2009/9/main" uri="{B025F937-C7B1-47D3-B67F-A62EFF666E3E}">
          <x14:id>{098D66D7-0257-4D23-82F5-DE61F092D39D}</x14:id>
        </ext>
      </extLst>
    </cfRule>
    <cfRule type="dataBar" priority="851">
      <dataBar>
        <cfvo type="num" val="0"/>
        <cfvo type="num" val="1"/>
        <color rgb="FF00B0F0"/>
      </dataBar>
      <extLst>
        <ext xmlns:x14="http://schemas.microsoft.com/office/spreadsheetml/2009/9/main" uri="{B025F937-C7B1-47D3-B67F-A62EFF666E3E}">
          <x14:id>{920CD3DC-4A72-4D2C-B765-8EF0949F4ACA}</x14:id>
        </ext>
      </extLst>
    </cfRule>
    <cfRule type="dataBar" priority="852">
      <dataBar>
        <cfvo type="min"/>
        <cfvo type="max"/>
        <color rgb="FF00B0F0"/>
      </dataBar>
      <extLst>
        <ext xmlns:x14="http://schemas.microsoft.com/office/spreadsheetml/2009/9/main" uri="{B025F937-C7B1-47D3-B67F-A62EFF666E3E}">
          <x14:id>{711A0CAC-0FAE-4A3C-BEAC-5397D219C7CC}</x14:id>
        </ext>
      </extLst>
    </cfRule>
    <cfRule type="dataBar" priority="853">
      <dataBar>
        <cfvo type="num" val="0"/>
        <cfvo type="num" val="1"/>
        <color rgb="FF638EC6"/>
      </dataBar>
      <extLst>
        <ext xmlns:x14="http://schemas.microsoft.com/office/spreadsheetml/2009/9/main" uri="{B025F937-C7B1-47D3-B67F-A62EFF666E3E}">
          <x14:id>{29A96367-1F22-4893-BE94-2642F36D8396}</x14:id>
        </ext>
      </extLst>
    </cfRule>
    <cfRule type="dataBar" priority="854">
      <dataBar>
        <cfvo type="min"/>
        <cfvo type="max"/>
        <color rgb="FF008AEF"/>
      </dataBar>
      <extLst>
        <ext xmlns:x14="http://schemas.microsoft.com/office/spreadsheetml/2009/9/main" uri="{B025F937-C7B1-47D3-B67F-A62EFF666E3E}">
          <x14:id>{F4985EC1-48B1-4FCE-AB5C-5B8F4C369449}</x14:id>
        </ext>
      </extLst>
    </cfRule>
    <cfRule type="dataBar" priority="855">
      <dataBar>
        <cfvo type="num" val="0"/>
        <cfvo type="num" val="1"/>
        <color rgb="FF63C384"/>
      </dataBar>
      <extLst>
        <ext xmlns:x14="http://schemas.microsoft.com/office/spreadsheetml/2009/9/main" uri="{B025F937-C7B1-47D3-B67F-A62EFF666E3E}">
          <x14:id>{38CA8D79-0D52-46D1-B48D-9E8130BE9F44}</x14:id>
        </ext>
      </extLst>
    </cfRule>
  </conditionalFormatting>
  <conditionalFormatting sqref="P32">
    <cfRule type="dataBar" priority="856">
      <dataBar>
        <cfvo type="num" val="0"/>
        <cfvo type="num" val="1"/>
        <color theme="9" tint="-0.499984740745262"/>
      </dataBar>
      <extLst>
        <ext xmlns:x14="http://schemas.microsoft.com/office/spreadsheetml/2009/9/main" uri="{B025F937-C7B1-47D3-B67F-A62EFF666E3E}">
          <x14:id>{9056B214-C097-4D33-A034-EBD960A358C0}</x14:id>
        </ext>
      </extLst>
    </cfRule>
    <cfRule type="dataBar" priority="857">
      <dataBar>
        <cfvo type="num" val="0"/>
        <cfvo type="num" val="1"/>
        <color rgb="FF00B0F0"/>
      </dataBar>
      <extLst>
        <ext xmlns:x14="http://schemas.microsoft.com/office/spreadsheetml/2009/9/main" uri="{B025F937-C7B1-47D3-B67F-A62EFF666E3E}">
          <x14:id>{4A4D9285-44D0-4F23-A487-4195B1032A5A}</x14:id>
        </ext>
      </extLst>
    </cfRule>
    <cfRule type="dataBar" priority="858">
      <dataBar>
        <cfvo type="min"/>
        <cfvo type="max"/>
        <color rgb="FF00B0F0"/>
      </dataBar>
      <extLst>
        <ext xmlns:x14="http://schemas.microsoft.com/office/spreadsheetml/2009/9/main" uri="{B025F937-C7B1-47D3-B67F-A62EFF666E3E}">
          <x14:id>{E18633BD-BBB4-4CD5-B980-5AB5039579F1}</x14:id>
        </ext>
      </extLst>
    </cfRule>
    <cfRule type="dataBar" priority="859">
      <dataBar>
        <cfvo type="num" val="0"/>
        <cfvo type="num" val="1"/>
        <color rgb="FF638EC6"/>
      </dataBar>
      <extLst>
        <ext xmlns:x14="http://schemas.microsoft.com/office/spreadsheetml/2009/9/main" uri="{B025F937-C7B1-47D3-B67F-A62EFF666E3E}">
          <x14:id>{6158123C-E82B-4C75-B2C9-E13667E87BBE}</x14:id>
        </ext>
      </extLst>
    </cfRule>
    <cfRule type="dataBar" priority="860">
      <dataBar>
        <cfvo type="min"/>
        <cfvo type="max"/>
        <color rgb="FF008AEF"/>
      </dataBar>
      <extLst>
        <ext xmlns:x14="http://schemas.microsoft.com/office/spreadsheetml/2009/9/main" uri="{B025F937-C7B1-47D3-B67F-A62EFF666E3E}">
          <x14:id>{E04DA17B-C69C-4525-836E-08591BA4AD9C}</x14:id>
        </ext>
      </extLst>
    </cfRule>
    <cfRule type="dataBar" priority="861">
      <dataBar>
        <cfvo type="num" val="0"/>
        <cfvo type="num" val="1"/>
        <color rgb="FF63C384"/>
      </dataBar>
      <extLst>
        <ext xmlns:x14="http://schemas.microsoft.com/office/spreadsheetml/2009/9/main" uri="{B025F937-C7B1-47D3-B67F-A62EFF666E3E}">
          <x14:id>{95A875C3-DAB2-4564-8C65-EE9CA0ED5E0A}</x14:id>
        </ext>
      </extLst>
    </cfRule>
  </conditionalFormatting>
  <conditionalFormatting sqref="P33">
    <cfRule type="dataBar" priority="802">
      <dataBar>
        <cfvo type="num" val="0"/>
        <cfvo type="num" val="1"/>
        <color theme="9" tint="-0.499984740745262"/>
      </dataBar>
      <extLst>
        <ext xmlns:x14="http://schemas.microsoft.com/office/spreadsheetml/2009/9/main" uri="{B025F937-C7B1-47D3-B67F-A62EFF666E3E}">
          <x14:id>{D6C3DAAA-2CBA-427C-AB10-31B880F8B1C4}</x14:id>
        </ext>
      </extLst>
    </cfRule>
    <cfRule type="dataBar" priority="803">
      <dataBar>
        <cfvo type="num" val="0"/>
        <cfvo type="num" val="1"/>
        <color rgb="FF00B0F0"/>
      </dataBar>
      <extLst>
        <ext xmlns:x14="http://schemas.microsoft.com/office/spreadsheetml/2009/9/main" uri="{B025F937-C7B1-47D3-B67F-A62EFF666E3E}">
          <x14:id>{000E9454-D8C9-48E0-B3F5-141995E522DA}</x14:id>
        </ext>
      </extLst>
    </cfRule>
    <cfRule type="dataBar" priority="804">
      <dataBar>
        <cfvo type="min"/>
        <cfvo type="max"/>
        <color rgb="FF00B0F0"/>
      </dataBar>
      <extLst>
        <ext xmlns:x14="http://schemas.microsoft.com/office/spreadsheetml/2009/9/main" uri="{B025F937-C7B1-47D3-B67F-A62EFF666E3E}">
          <x14:id>{C593D2EA-C474-4261-AB0A-D8E8BA90A7A9}</x14:id>
        </ext>
      </extLst>
    </cfRule>
    <cfRule type="dataBar" priority="805">
      <dataBar>
        <cfvo type="num" val="0"/>
        <cfvo type="num" val="1"/>
        <color rgb="FF638EC6"/>
      </dataBar>
      <extLst>
        <ext xmlns:x14="http://schemas.microsoft.com/office/spreadsheetml/2009/9/main" uri="{B025F937-C7B1-47D3-B67F-A62EFF666E3E}">
          <x14:id>{B853F01C-04BE-4321-9FEF-C5381A45BDF6}</x14:id>
        </ext>
      </extLst>
    </cfRule>
    <cfRule type="dataBar" priority="806">
      <dataBar>
        <cfvo type="min"/>
        <cfvo type="max"/>
        <color rgb="FF008AEF"/>
      </dataBar>
      <extLst>
        <ext xmlns:x14="http://schemas.microsoft.com/office/spreadsheetml/2009/9/main" uri="{B025F937-C7B1-47D3-B67F-A62EFF666E3E}">
          <x14:id>{94924068-D73E-45E1-9EAB-8FFD688095E1}</x14:id>
        </ext>
      </extLst>
    </cfRule>
    <cfRule type="dataBar" priority="807">
      <dataBar>
        <cfvo type="num" val="0"/>
        <cfvo type="num" val="1"/>
        <color rgb="FF63C384"/>
      </dataBar>
      <extLst>
        <ext xmlns:x14="http://schemas.microsoft.com/office/spreadsheetml/2009/9/main" uri="{B025F937-C7B1-47D3-B67F-A62EFF666E3E}">
          <x14:id>{2C1FDE13-01A4-4E1E-BA49-48F3AE70C067}</x14:id>
        </ext>
      </extLst>
    </cfRule>
  </conditionalFormatting>
  <conditionalFormatting sqref="P34">
    <cfRule type="dataBar" priority="808">
      <dataBar>
        <cfvo type="num" val="0"/>
        <cfvo type="num" val="1"/>
        <color theme="9" tint="-0.499984740745262"/>
      </dataBar>
      <extLst>
        <ext xmlns:x14="http://schemas.microsoft.com/office/spreadsheetml/2009/9/main" uri="{B025F937-C7B1-47D3-B67F-A62EFF666E3E}">
          <x14:id>{BFEA49CA-0004-4EA5-9F09-8BE3A4D0AB7D}</x14:id>
        </ext>
      </extLst>
    </cfRule>
    <cfRule type="dataBar" priority="809">
      <dataBar>
        <cfvo type="num" val="0"/>
        <cfvo type="num" val="1"/>
        <color rgb="FF00B0F0"/>
      </dataBar>
      <extLst>
        <ext xmlns:x14="http://schemas.microsoft.com/office/spreadsheetml/2009/9/main" uri="{B025F937-C7B1-47D3-B67F-A62EFF666E3E}">
          <x14:id>{4D0E5917-CEF9-41B4-9472-6DFFD343BD41}</x14:id>
        </ext>
      </extLst>
    </cfRule>
    <cfRule type="dataBar" priority="810">
      <dataBar>
        <cfvo type="min"/>
        <cfvo type="max"/>
        <color rgb="FF00B0F0"/>
      </dataBar>
      <extLst>
        <ext xmlns:x14="http://schemas.microsoft.com/office/spreadsheetml/2009/9/main" uri="{B025F937-C7B1-47D3-B67F-A62EFF666E3E}">
          <x14:id>{4B64C0AA-6BE7-4FA4-9D0E-92E2EEB82455}</x14:id>
        </ext>
      </extLst>
    </cfRule>
    <cfRule type="dataBar" priority="811">
      <dataBar>
        <cfvo type="num" val="0"/>
        <cfvo type="num" val="1"/>
        <color rgb="FF638EC6"/>
      </dataBar>
      <extLst>
        <ext xmlns:x14="http://schemas.microsoft.com/office/spreadsheetml/2009/9/main" uri="{B025F937-C7B1-47D3-B67F-A62EFF666E3E}">
          <x14:id>{85EF57F2-F5A7-473A-9573-6A7F981650C7}</x14:id>
        </ext>
      </extLst>
    </cfRule>
    <cfRule type="dataBar" priority="812">
      <dataBar>
        <cfvo type="min"/>
        <cfvo type="max"/>
        <color rgb="FF008AEF"/>
      </dataBar>
      <extLst>
        <ext xmlns:x14="http://schemas.microsoft.com/office/spreadsheetml/2009/9/main" uri="{B025F937-C7B1-47D3-B67F-A62EFF666E3E}">
          <x14:id>{A98B76A1-30E0-4B8C-8DD7-FC67787A4F2C}</x14:id>
        </ext>
      </extLst>
    </cfRule>
    <cfRule type="dataBar" priority="813">
      <dataBar>
        <cfvo type="num" val="0"/>
        <cfvo type="num" val="1"/>
        <color rgb="FF63C384"/>
      </dataBar>
      <extLst>
        <ext xmlns:x14="http://schemas.microsoft.com/office/spreadsheetml/2009/9/main" uri="{B025F937-C7B1-47D3-B67F-A62EFF666E3E}">
          <x14:id>{03F7E472-E971-456D-A9C9-82FF52351E4E}</x14:id>
        </ext>
      </extLst>
    </cfRule>
  </conditionalFormatting>
  <conditionalFormatting sqref="P35">
    <cfRule type="dataBar" priority="844">
      <dataBar>
        <cfvo type="num" val="0"/>
        <cfvo type="num" val="1"/>
        <color theme="9" tint="-0.499984740745262"/>
      </dataBar>
      <extLst>
        <ext xmlns:x14="http://schemas.microsoft.com/office/spreadsheetml/2009/9/main" uri="{B025F937-C7B1-47D3-B67F-A62EFF666E3E}">
          <x14:id>{2023FBFC-9FEB-42DE-9126-CF760264E657}</x14:id>
        </ext>
      </extLst>
    </cfRule>
    <cfRule type="dataBar" priority="845">
      <dataBar>
        <cfvo type="num" val="0"/>
        <cfvo type="num" val="1"/>
        <color rgb="FF00B0F0"/>
      </dataBar>
      <extLst>
        <ext xmlns:x14="http://schemas.microsoft.com/office/spreadsheetml/2009/9/main" uri="{B025F937-C7B1-47D3-B67F-A62EFF666E3E}">
          <x14:id>{5D57B76C-F17C-424B-9CA5-88D934AB4513}</x14:id>
        </ext>
      </extLst>
    </cfRule>
    <cfRule type="dataBar" priority="846">
      <dataBar>
        <cfvo type="min"/>
        <cfvo type="max"/>
        <color rgb="FF00B0F0"/>
      </dataBar>
      <extLst>
        <ext xmlns:x14="http://schemas.microsoft.com/office/spreadsheetml/2009/9/main" uri="{B025F937-C7B1-47D3-B67F-A62EFF666E3E}">
          <x14:id>{71B24691-82D4-47FB-AC97-C4BAC3D9F45E}</x14:id>
        </ext>
      </extLst>
    </cfRule>
    <cfRule type="dataBar" priority="847">
      <dataBar>
        <cfvo type="num" val="0"/>
        <cfvo type="num" val="1"/>
        <color rgb="FF638EC6"/>
      </dataBar>
      <extLst>
        <ext xmlns:x14="http://schemas.microsoft.com/office/spreadsheetml/2009/9/main" uri="{B025F937-C7B1-47D3-B67F-A62EFF666E3E}">
          <x14:id>{10BC8E09-B7F7-4E6A-A02F-76C69891EA65}</x14:id>
        </ext>
      </extLst>
    </cfRule>
    <cfRule type="dataBar" priority="848">
      <dataBar>
        <cfvo type="min"/>
        <cfvo type="max"/>
        <color rgb="FF008AEF"/>
      </dataBar>
      <extLst>
        <ext xmlns:x14="http://schemas.microsoft.com/office/spreadsheetml/2009/9/main" uri="{B025F937-C7B1-47D3-B67F-A62EFF666E3E}">
          <x14:id>{7C53C3A5-3ED7-4657-939D-4A6B0BB943D9}</x14:id>
        </ext>
      </extLst>
    </cfRule>
    <cfRule type="dataBar" priority="849">
      <dataBar>
        <cfvo type="num" val="0"/>
        <cfvo type="num" val="1"/>
        <color rgb="FF63C384"/>
      </dataBar>
      <extLst>
        <ext xmlns:x14="http://schemas.microsoft.com/office/spreadsheetml/2009/9/main" uri="{B025F937-C7B1-47D3-B67F-A62EFF666E3E}">
          <x14:id>{302854E9-4042-4440-9136-4C6269324EAD}</x14:id>
        </ext>
      </extLst>
    </cfRule>
  </conditionalFormatting>
  <conditionalFormatting sqref="P36">
    <cfRule type="dataBar" priority="838">
      <dataBar>
        <cfvo type="num" val="0"/>
        <cfvo type="num" val="1"/>
        <color theme="9" tint="-0.499984740745262"/>
      </dataBar>
      <extLst>
        <ext xmlns:x14="http://schemas.microsoft.com/office/spreadsheetml/2009/9/main" uri="{B025F937-C7B1-47D3-B67F-A62EFF666E3E}">
          <x14:id>{77353D6D-030C-400D-8C42-FC2A70E62B09}</x14:id>
        </ext>
      </extLst>
    </cfRule>
    <cfRule type="dataBar" priority="839">
      <dataBar>
        <cfvo type="num" val="0"/>
        <cfvo type="num" val="1"/>
        <color rgb="FF00B0F0"/>
      </dataBar>
      <extLst>
        <ext xmlns:x14="http://schemas.microsoft.com/office/spreadsheetml/2009/9/main" uri="{B025F937-C7B1-47D3-B67F-A62EFF666E3E}">
          <x14:id>{A8ADCD1D-6158-46B4-A247-FB656A788A87}</x14:id>
        </ext>
      </extLst>
    </cfRule>
    <cfRule type="dataBar" priority="840">
      <dataBar>
        <cfvo type="min"/>
        <cfvo type="max"/>
        <color rgb="FF00B0F0"/>
      </dataBar>
      <extLst>
        <ext xmlns:x14="http://schemas.microsoft.com/office/spreadsheetml/2009/9/main" uri="{B025F937-C7B1-47D3-B67F-A62EFF666E3E}">
          <x14:id>{02259C0A-3E42-41C9-93C3-5B31BA303F4E}</x14:id>
        </ext>
      </extLst>
    </cfRule>
    <cfRule type="dataBar" priority="841">
      <dataBar>
        <cfvo type="num" val="0"/>
        <cfvo type="num" val="1"/>
        <color rgb="FF638EC6"/>
      </dataBar>
      <extLst>
        <ext xmlns:x14="http://schemas.microsoft.com/office/spreadsheetml/2009/9/main" uri="{B025F937-C7B1-47D3-B67F-A62EFF666E3E}">
          <x14:id>{BB791C6E-11EF-4DFD-82DA-01FFEDFE6AF8}</x14:id>
        </ext>
      </extLst>
    </cfRule>
    <cfRule type="dataBar" priority="842">
      <dataBar>
        <cfvo type="min"/>
        <cfvo type="max"/>
        <color rgb="FF008AEF"/>
      </dataBar>
      <extLst>
        <ext xmlns:x14="http://schemas.microsoft.com/office/spreadsheetml/2009/9/main" uri="{B025F937-C7B1-47D3-B67F-A62EFF666E3E}">
          <x14:id>{C9F4F60C-E554-4DC2-B59D-F03CDAB0A4FF}</x14:id>
        </ext>
      </extLst>
    </cfRule>
    <cfRule type="dataBar" priority="843">
      <dataBar>
        <cfvo type="num" val="0"/>
        <cfvo type="num" val="1"/>
        <color rgb="FF63C384"/>
      </dataBar>
      <extLst>
        <ext xmlns:x14="http://schemas.microsoft.com/office/spreadsheetml/2009/9/main" uri="{B025F937-C7B1-47D3-B67F-A62EFF666E3E}">
          <x14:id>{8B17C414-3132-4E16-9858-C34A66F11E01}</x14:id>
        </ext>
      </extLst>
    </cfRule>
  </conditionalFormatting>
  <conditionalFormatting sqref="P37">
    <cfRule type="dataBar" priority="820">
      <dataBar>
        <cfvo type="num" val="0"/>
        <cfvo type="num" val="1"/>
        <color theme="9" tint="-0.499984740745262"/>
      </dataBar>
      <extLst>
        <ext xmlns:x14="http://schemas.microsoft.com/office/spreadsheetml/2009/9/main" uri="{B025F937-C7B1-47D3-B67F-A62EFF666E3E}">
          <x14:id>{A69DFF9A-CA8D-4FA2-B154-DC9CBB13C16A}</x14:id>
        </ext>
      </extLst>
    </cfRule>
    <cfRule type="dataBar" priority="821">
      <dataBar>
        <cfvo type="num" val="0"/>
        <cfvo type="num" val="1"/>
        <color rgb="FF00B0F0"/>
      </dataBar>
      <extLst>
        <ext xmlns:x14="http://schemas.microsoft.com/office/spreadsheetml/2009/9/main" uri="{B025F937-C7B1-47D3-B67F-A62EFF666E3E}">
          <x14:id>{D720430E-066D-4605-AEBF-3D1E1D2DAF17}</x14:id>
        </ext>
      </extLst>
    </cfRule>
    <cfRule type="dataBar" priority="822">
      <dataBar>
        <cfvo type="min"/>
        <cfvo type="max"/>
        <color rgb="FF00B0F0"/>
      </dataBar>
      <extLst>
        <ext xmlns:x14="http://schemas.microsoft.com/office/spreadsheetml/2009/9/main" uri="{B025F937-C7B1-47D3-B67F-A62EFF666E3E}">
          <x14:id>{890668CA-9422-456F-9801-28CC918BBCB5}</x14:id>
        </ext>
      </extLst>
    </cfRule>
    <cfRule type="dataBar" priority="823">
      <dataBar>
        <cfvo type="num" val="0"/>
        <cfvo type="num" val="1"/>
        <color rgb="FF638EC6"/>
      </dataBar>
      <extLst>
        <ext xmlns:x14="http://schemas.microsoft.com/office/spreadsheetml/2009/9/main" uri="{B025F937-C7B1-47D3-B67F-A62EFF666E3E}">
          <x14:id>{AFAE331D-2A7A-4FFC-93D1-C4231E7292F0}</x14:id>
        </ext>
      </extLst>
    </cfRule>
    <cfRule type="dataBar" priority="824">
      <dataBar>
        <cfvo type="min"/>
        <cfvo type="max"/>
        <color rgb="FF008AEF"/>
      </dataBar>
      <extLst>
        <ext xmlns:x14="http://schemas.microsoft.com/office/spreadsheetml/2009/9/main" uri="{B025F937-C7B1-47D3-B67F-A62EFF666E3E}">
          <x14:id>{B7BF6E91-6745-46A1-8C64-9397106F24D2}</x14:id>
        </ext>
      </extLst>
    </cfRule>
    <cfRule type="dataBar" priority="825">
      <dataBar>
        <cfvo type="num" val="0"/>
        <cfvo type="num" val="1"/>
        <color rgb="FF63C384"/>
      </dataBar>
      <extLst>
        <ext xmlns:x14="http://schemas.microsoft.com/office/spreadsheetml/2009/9/main" uri="{B025F937-C7B1-47D3-B67F-A62EFF666E3E}">
          <x14:id>{F613C1B5-D3B2-445B-A89B-0B6A2657E85F}</x14:id>
        </ext>
      </extLst>
    </cfRule>
  </conditionalFormatting>
  <conditionalFormatting sqref="P38">
    <cfRule type="dataBar" priority="814">
      <dataBar>
        <cfvo type="num" val="0"/>
        <cfvo type="num" val="1"/>
        <color theme="9" tint="-0.499984740745262"/>
      </dataBar>
      <extLst>
        <ext xmlns:x14="http://schemas.microsoft.com/office/spreadsheetml/2009/9/main" uri="{B025F937-C7B1-47D3-B67F-A62EFF666E3E}">
          <x14:id>{FD2BF88F-C833-47F5-A1B5-9FA1CB7395D7}</x14:id>
        </ext>
      </extLst>
    </cfRule>
    <cfRule type="dataBar" priority="815">
      <dataBar>
        <cfvo type="num" val="0"/>
        <cfvo type="num" val="1"/>
        <color rgb="FF00B0F0"/>
      </dataBar>
      <extLst>
        <ext xmlns:x14="http://schemas.microsoft.com/office/spreadsheetml/2009/9/main" uri="{B025F937-C7B1-47D3-B67F-A62EFF666E3E}">
          <x14:id>{9A1BF7E1-A08E-4B92-8DD0-0215763760A8}</x14:id>
        </ext>
      </extLst>
    </cfRule>
    <cfRule type="dataBar" priority="816">
      <dataBar>
        <cfvo type="min"/>
        <cfvo type="max"/>
        <color rgb="FF00B0F0"/>
      </dataBar>
      <extLst>
        <ext xmlns:x14="http://schemas.microsoft.com/office/spreadsheetml/2009/9/main" uri="{B025F937-C7B1-47D3-B67F-A62EFF666E3E}">
          <x14:id>{5BAC245E-58B4-48D7-9FC9-E74DD55674AE}</x14:id>
        </ext>
      </extLst>
    </cfRule>
    <cfRule type="dataBar" priority="817">
      <dataBar>
        <cfvo type="num" val="0"/>
        <cfvo type="num" val="1"/>
        <color rgb="FF638EC6"/>
      </dataBar>
      <extLst>
        <ext xmlns:x14="http://schemas.microsoft.com/office/spreadsheetml/2009/9/main" uri="{B025F937-C7B1-47D3-B67F-A62EFF666E3E}">
          <x14:id>{93815644-87CA-40C5-89D6-8B3DC79F3BDD}</x14:id>
        </ext>
      </extLst>
    </cfRule>
    <cfRule type="dataBar" priority="818">
      <dataBar>
        <cfvo type="min"/>
        <cfvo type="max"/>
        <color rgb="FF008AEF"/>
      </dataBar>
      <extLst>
        <ext xmlns:x14="http://schemas.microsoft.com/office/spreadsheetml/2009/9/main" uri="{B025F937-C7B1-47D3-B67F-A62EFF666E3E}">
          <x14:id>{24FD1941-E98E-4549-8C83-9A154EC627B3}</x14:id>
        </ext>
      </extLst>
    </cfRule>
    <cfRule type="dataBar" priority="819">
      <dataBar>
        <cfvo type="num" val="0"/>
        <cfvo type="num" val="1"/>
        <color rgb="FF63C384"/>
      </dataBar>
      <extLst>
        <ext xmlns:x14="http://schemas.microsoft.com/office/spreadsheetml/2009/9/main" uri="{B025F937-C7B1-47D3-B67F-A62EFF666E3E}">
          <x14:id>{875AFECC-467D-4AE5-864E-ECC75891F039}</x14:id>
        </ext>
      </extLst>
    </cfRule>
  </conditionalFormatting>
  <conditionalFormatting sqref="P39">
    <cfRule type="dataBar" priority="832">
      <dataBar>
        <cfvo type="num" val="0"/>
        <cfvo type="num" val="1"/>
        <color theme="9" tint="-0.499984740745262"/>
      </dataBar>
      <extLst>
        <ext xmlns:x14="http://schemas.microsoft.com/office/spreadsheetml/2009/9/main" uri="{B025F937-C7B1-47D3-B67F-A62EFF666E3E}">
          <x14:id>{BDEC9A86-0AA5-43C0-B5BF-E3DB03AFE20F}</x14:id>
        </ext>
      </extLst>
    </cfRule>
    <cfRule type="dataBar" priority="833">
      <dataBar>
        <cfvo type="num" val="0"/>
        <cfvo type="num" val="1"/>
        <color rgb="FF00B0F0"/>
      </dataBar>
      <extLst>
        <ext xmlns:x14="http://schemas.microsoft.com/office/spreadsheetml/2009/9/main" uri="{B025F937-C7B1-47D3-B67F-A62EFF666E3E}">
          <x14:id>{DD3514E7-F637-4A3C-BE8F-ED3E4D43E962}</x14:id>
        </ext>
      </extLst>
    </cfRule>
    <cfRule type="dataBar" priority="834">
      <dataBar>
        <cfvo type="min"/>
        <cfvo type="max"/>
        <color rgb="FF00B0F0"/>
      </dataBar>
      <extLst>
        <ext xmlns:x14="http://schemas.microsoft.com/office/spreadsheetml/2009/9/main" uri="{B025F937-C7B1-47D3-B67F-A62EFF666E3E}">
          <x14:id>{0C1CB06E-6E23-4B9C-8459-2C00C0BA4939}</x14:id>
        </ext>
      </extLst>
    </cfRule>
    <cfRule type="dataBar" priority="835">
      <dataBar>
        <cfvo type="num" val="0"/>
        <cfvo type="num" val="1"/>
        <color rgb="FF638EC6"/>
      </dataBar>
      <extLst>
        <ext xmlns:x14="http://schemas.microsoft.com/office/spreadsheetml/2009/9/main" uri="{B025F937-C7B1-47D3-B67F-A62EFF666E3E}">
          <x14:id>{622DF1AA-6818-4702-8182-5470A4E2AF40}</x14:id>
        </ext>
      </extLst>
    </cfRule>
    <cfRule type="dataBar" priority="836">
      <dataBar>
        <cfvo type="min"/>
        <cfvo type="max"/>
        <color rgb="FF008AEF"/>
      </dataBar>
      <extLst>
        <ext xmlns:x14="http://schemas.microsoft.com/office/spreadsheetml/2009/9/main" uri="{B025F937-C7B1-47D3-B67F-A62EFF666E3E}">
          <x14:id>{BFAE5869-323C-4C5B-92F8-D8173DDC1895}</x14:id>
        </ext>
      </extLst>
    </cfRule>
    <cfRule type="dataBar" priority="837">
      <dataBar>
        <cfvo type="num" val="0"/>
        <cfvo type="num" val="1"/>
        <color rgb="FF63C384"/>
      </dataBar>
      <extLst>
        <ext xmlns:x14="http://schemas.microsoft.com/office/spreadsheetml/2009/9/main" uri="{B025F937-C7B1-47D3-B67F-A62EFF666E3E}">
          <x14:id>{01B08E39-2F86-46E5-9797-CE053EC9E482}</x14:id>
        </ext>
      </extLst>
    </cfRule>
  </conditionalFormatting>
  <conditionalFormatting sqref="P45:P46 P48:P55">
    <cfRule type="dataBar" priority="3055">
      <dataBar>
        <cfvo type="num" val="0"/>
        <cfvo type="num" val="1"/>
        <color theme="9" tint="-0.499984740745262"/>
      </dataBar>
      <extLst>
        <ext xmlns:x14="http://schemas.microsoft.com/office/spreadsheetml/2009/9/main" uri="{B025F937-C7B1-47D3-B67F-A62EFF666E3E}">
          <x14:id>{0C1A10D8-ED79-4295-B628-0499426A15A6}</x14:id>
        </ext>
      </extLst>
    </cfRule>
    <cfRule type="dataBar" priority="3056">
      <dataBar>
        <cfvo type="num" val="0"/>
        <cfvo type="num" val="1"/>
        <color rgb="FF00B0F0"/>
      </dataBar>
      <extLst>
        <ext xmlns:x14="http://schemas.microsoft.com/office/spreadsheetml/2009/9/main" uri="{B025F937-C7B1-47D3-B67F-A62EFF666E3E}">
          <x14:id>{92FBA227-DEC8-4D51-8E65-B6F1B0AFB458}</x14:id>
        </ext>
      </extLst>
    </cfRule>
    <cfRule type="dataBar" priority="3057">
      <dataBar>
        <cfvo type="min"/>
        <cfvo type="max"/>
        <color rgb="FF00B0F0"/>
      </dataBar>
      <extLst>
        <ext xmlns:x14="http://schemas.microsoft.com/office/spreadsheetml/2009/9/main" uri="{B025F937-C7B1-47D3-B67F-A62EFF666E3E}">
          <x14:id>{6A19833D-AFBC-4251-A050-6E0725D99DBB}</x14:id>
        </ext>
      </extLst>
    </cfRule>
    <cfRule type="dataBar" priority="3058">
      <dataBar>
        <cfvo type="num" val="0"/>
        <cfvo type="num" val="1"/>
        <color rgb="FF638EC6"/>
      </dataBar>
      <extLst>
        <ext xmlns:x14="http://schemas.microsoft.com/office/spreadsheetml/2009/9/main" uri="{B025F937-C7B1-47D3-B67F-A62EFF666E3E}">
          <x14:id>{BC6D0F3F-BBB7-4B82-9AB9-95B6BA43C736}</x14:id>
        </ext>
      </extLst>
    </cfRule>
    <cfRule type="dataBar" priority="3059">
      <dataBar>
        <cfvo type="min"/>
        <cfvo type="max"/>
        <color rgb="FF008AEF"/>
      </dataBar>
      <extLst>
        <ext xmlns:x14="http://schemas.microsoft.com/office/spreadsheetml/2009/9/main" uri="{B025F937-C7B1-47D3-B67F-A62EFF666E3E}">
          <x14:id>{4161A28D-9217-4C06-A515-8046640DE70C}</x14:id>
        </ext>
      </extLst>
    </cfRule>
    <cfRule type="dataBar" priority="3060">
      <dataBar>
        <cfvo type="num" val="0"/>
        <cfvo type="num" val="1"/>
        <color rgb="FF63C384"/>
      </dataBar>
      <extLst>
        <ext xmlns:x14="http://schemas.microsoft.com/office/spreadsheetml/2009/9/main" uri="{B025F937-C7B1-47D3-B67F-A62EFF666E3E}">
          <x14:id>{B11D396F-3944-41A3-9495-B2832F6C72E3}</x14:id>
        </ext>
      </extLst>
    </cfRule>
  </conditionalFormatting>
  <conditionalFormatting sqref="P47">
    <cfRule type="dataBar" priority="684">
      <dataBar>
        <cfvo type="num" val="0"/>
        <cfvo type="num" val="1"/>
        <color theme="9" tint="-0.499984740745262"/>
      </dataBar>
      <extLst>
        <ext xmlns:x14="http://schemas.microsoft.com/office/spreadsheetml/2009/9/main" uri="{B025F937-C7B1-47D3-B67F-A62EFF666E3E}">
          <x14:id>{DF62441A-FD41-4ED0-897C-263CE616A5F6}</x14:id>
        </ext>
      </extLst>
    </cfRule>
    <cfRule type="dataBar" priority="685">
      <dataBar>
        <cfvo type="num" val="0"/>
        <cfvo type="num" val="1"/>
        <color rgb="FF638EC6"/>
      </dataBar>
      <extLst>
        <ext xmlns:x14="http://schemas.microsoft.com/office/spreadsheetml/2009/9/main" uri="{B025F937-C7B1-47D3-B67F-A62EFF666E3E}">
          <x14:id>{3EE99051-C6FD-43F8-806C-4EC93AECD88A}</x14:id>
        </ext>
      </extLst>
    </cfRule>
    <cfRule type="dataBar" priority="686">
      <dataBar>
        <cfvo type="num" val="0"/>
        <cfvo type="num" val="1"/>
        <color rgb="FF00B0F0"/>
      </dataBar>
      <extLst>
        <ext xmlns:x14="http://schemas.microsoft.com/office/spreadsheetml/2009/9/main" uri="{B025F937-C7B1-47D3-B67F-A62EFF666E3E}">
          <x14:id>{22437B7B-012B-4E77-9786-681D25413BF5}</x14:id>
        </ext>
      </extLst>
    </cfRule>
    <cfRule type="dataBar" priority="687">
      <dataBar>
        <cfvo type="min"/>
        <cfvo type="max"/>
        <color rgb="FF00B0F0"/>
      </dataBar>
      <extLst>
        <ext xmlns:x14="http://schemas.microsoft.com/office/spreadsheetml/2009/9/main" uri="{B025F937-C7B1-47D3-B67F-A62EFF666E3E}">
          <x14:id>{FEEFC209-8FF6-4B80-989F-6CA0F06796B2}</x14:id>
        </ext>
      </extLst>
    </cfRule>
    <cfRule type="dataBar" priority="688">
      <dataBar>
        <cfvo type="num" val="0"/>
        <cfvo type="num" val="1"/>
        <color rgb="FF63C384"/>
      </dataBar>
      <extLst>
        <ext xmlns:x14="http://schemas.microsoft.com/office/spreadsheetml/2009/9/main" uri="{B025F937-C7B1-47D3-B67F-A62EFF666E3E}">
          <x14:id>{631CD4FA-95D8-4375-8766-5C9DA6AC0C23}</x14:id>
        </ext>
      </extLst>
    </cfRule>
    <cfRule type="dataBar" priority="689">
      <dataBar>
        <cfvo type="min"/>
        <cfvo type="max"/>
        <color rgb="FF008AEF"/>
      </dataBar>
      <extLst>
        <ext xmlns:x14="http://schemas.microsoft.com/office/spreadsheetml/2009/9/main" uri="{B025F937-C7B1-47D3-B67F-A62EFF666E3E}">
          <x14:id>{FCCDD3C8-7CAD-4411-8A38-A4B7B36BC5AC}</x14:id>
        </ext>
      </extLst>
    </cfRule>
  </conditionalFormatting>
  <conditionalFormatting sqref="P59:P64">
    <cfRule type="dataBar" priority="1603">
      <dataBar>
        <cfvo type="num" val="0"/>
        <cfvo type="num" val="1"/>
        <color theme="9" tint="-0.499984740745262"/>
      </dataBar>
      <extLst>
        <ext xmlns:x14="http://schemas.microsoft.com/office/spreadsheetml/2009/9/main" uri="{B025F937-C7B1-47D3-B67F-A62EFF666E3E}">
          <x14:id>{8463DD7F-5414-4F51-BBA4-D6FD6735582A}</x14:id>
        </ext>
      </extLst>
    </cfRule>
    <cfRule type="dataBar" priority="1604">
      <dataBar>
        <cfvo type="num" val="0"/>
        <cfvo type="num" val="1"/>
        <color rgb="FF638EC6"/>
      </dataBar>
      <extLst>
        <ext xmlns:x14="http://schemas.microsoft.com/office/spreadsheetml/2009/9/main" uri="{B025F937-C7B1-47D3-B67F-A62EFF666E3E}">
          <x14:id>{2267200F-0412-43BB-9D5A-ED511F5FA951}</x14:id>
        </ext>
      </extLst>
    </cfRule>
    <cfRule type="dataBar" priority="1605">
      <dataBar>
        <cfvo type="num" val="0"/>
        <cfvo type="num" val="1"/>
        <color rgb="FF00B0F0"/>
      </dataBar>
      <extLst>
        <ext xmlns:x14="http://schemas.microsoft.com/office/spreadsheetml/2009/9/main" uri="{B025F937-C7B1-47D3-B67F-A62EFF666E3E}">
          <x14:id>{A204775A-B89C-4B19-8111-857CD90DBA14}</x14:id>
        </ext>
      </extLst>
    </cfRule>
    <cfRule type="dataBar" priority="1606">
      <dataBar>
        <cfvo type="min"/>
        <cfvo type="max"/>
        <color rgb="FF00B0F0"/>
      </dataBar>
      <extLst>
        <ext xmlns:x14="http://schemas.microsoft.com/office/spreadsheetml/2009/9/main" uri="{B025F937-C7B1-47D3-B67F-A62EFF666E3E}">
          <x14:id>{D2B3F658-7BE2-4B5D-903F-79804990F6FD}</x14:id>
        </ext>
      </extLst>
    </cfRule>
    <cfRule type="dataBar" priority="1607">
      <dataBar>
        <cfvo type="num" val="0"/>
        <cfvo type="num" val="1"/>
        <color rgb="FF63C384"/>
      </dataBar>
      <extLst>
        <ext xmlns:x14="http://schemas.microsoft.com/office/spreadsheetml/2009/9/main" uri="{B025F937-C7B1-47D3-B67F-A62EFF666E3E}">
          <x14:id>{7524AC33-A434-42FB-B14E-89A58B17D849}</x14:id>
        </ext>
      </extLst>
    </cfRule>
    <cfRule type="dataBar" priority="1608">
      <dataBar>
        <cfvo type="min"/>
        <cfvo type="max"/>
        <color rgb="FF008AEF"/>
      </dataBar>
      <extLst>
        <ext xmlns:x14="http://schemas.microsoft.com/office/spreadsheetml/2009/9/main" uri="{B025F937-C7B1-47D3-B67F-A62EFF666E3E}">
          <x14:id>{5E53F0D0-9391-4835-AC36-CEB3993878AF}</x14:id>
        </ext>
      </extLst>
    </cfRule>
  </conditionalFormatting>
  <conditionalFormatting sqref="P65">
    <cfRule type="dataBar" priority="785">
      <dataBar>
        <cfvo type="num" val="0"/>
        <cfvo type="num" val="1"/>
        <color theme="9" tint="-0.499984740745262"/>
      </dataBar>
      <extLst>
        <ext xmlns:x14="http://schemas.microsoft.com/office/spreadsheetml/2009/9/main" uri="{B025F937-C7B1-47D3-B67F-A62EFF666E3E}">
          <x14:id>{42C983A2-EE70-4FDF-91AF-A6EDEA9069B9}</x14:id>
        </ext>
      </extLst>
    </cfRule>
    <cfRule type="dataBar" priority="786">
      <dataBar>
        <cfvo type="num" val="0"/>
        <cfvo type="num" val="1"/>
        <color rgb="FF638EC6"/>
      </dataBar>
      <extLst>
        <ext xmlns:x14="http://schemas.microsoft.com/office/spreadsheetml/2009/9/main" uri="{B025F937-C7B1-47D3-B67F-A62EFF666E3E}">
          <x14:id>{3764B28B-415C-476E-A378-9714311D076F}</x14:id>
        </ext>
      </extLst>
    </cfRule>
    <cfRule type="dataBar" priority="787">
      <dataBar>
        <cfvo type="num" val="0"/>
        <cfvo type="num" val="1"/>
        <color rgb="FF00B0F0"/>
      </dataBar>
      <extLst>
        <ext xmlns:x14="http://schemas.microsoft.com/office/spreadsheetml/2009/9/main" uri="{B025F937-C7B1-47D3-B67F-A62EFF666E3E}">
          <x14:id>{1864FF4E-5659-4F00-95D5-CDF13F9D2B8B}</x14:id>
        </ext>
      </extLst>
    </cfRule>
    <cfRule type="dataBar" priority="788">
      <dataBar>
        <cfvo type="min"/>
        <cfvo type="max"/>
        <color rgb="FF00B0F0"/>
      </dataBar>
      <extLst>
        <ext xmlns:x14="http://schemas.microsoft.com/office/spreadsheetml/2009/9/main" uri="{B025F937-C7B1-47D3-B67F-A62EFF666E3E}">
          <x14:id>{A3B0C301-9EEE-42AF-943F-E86717620CCB}</x14:id>
        </ext>
      </extLst>
    </cfRule>
    <cfRule type="dataBar" priority="789">
      <dataBar>
        <cfvo type="num" val="0"/>
        <cfvo type="num" val="1"/>
        <color rgb="FF63C384"/>
      </dataBar>
      <extLst>
        <ext xmlns:x14="http://schemas.microsoft.com/office/spreadsheetml/2009/9/main" uri="{B025F937-C7B1-47D3-B67F-A62EFF666E3E}">
          <x14:id>{50754C2C-595A-4359-87BF-A415BD697466}</x14:id>
        </ext>
      </extLst>
    </cfRule>
    <cfRule type="dataBar" priority="790">
      <dataBar>
        <cfvo type="min"/>
        <cfvo type="max"/>
        <color rgb="FF008AEF"/>
      </dataBar>
      <extLst>
        <ext xmlns:x14="http://schemas.microsoft.com/office/spreadsheetml/2009/9/main" uri="{B025F937-C7B1-47D3-B67F-A62EFF666E3E}">
          <x14:id>{81C74B06-8E8E-4F52-B653-1CD4EC93D446}</x14:id>
        </ext>
      </extLst>
    </cfRule>
  </conditionalFormatting>
  <conditionalFormatting sqref="P68:P77">
    <cfRule type="dataBar" priority="796">
      <dataBar>
        <cfvo type="num" val="0"/>
        <cfvo type="num" val="1"/>
        <color theme="9" tint="-0.499984740745262"/>
      </dataBar>
      <extLst>
        <ext xmlns:x14="http://schemas.microsoft.com/office/spreadsheetml/2009/9/main" uri="{B025F937-C7B1-47D3-B67F-A62EFF666E3E}">
          <x14:id>{42E1D306-650C-4717-95B6-DDA5B2397162}</x14:id>
        </ext>
      </extLst>
    </cfRule>
    <cfRule type="dataBar" priority="797">
      <dataBar>
        <cfvo type="num" val="0"/>
        <cfvo type="num" val="1"/>
        <color rgb="FF00B0F0"/>
      </dataBar>
      <extLst>
        <ext xmlns:x14="http://schemas.microsoft.com/office/spreadsheetml/2009/9/main" uri="{B025F937-C7B1-47D3-B67F-A62EFF666E3E}">
          <x14:id>{2547EA06-C0DE-4D32-AF73-EF395622700A}</x14:id>
        </ext>
      </extLst>
    </cfRule>
    <cfRule type="dataBar" priority="798">
      <dataBar>
        <cfvo type="min"/>
        <cfvo type="max"/>
        <color rgb="FF00B0F0"/>
      </dataBar>
      <extLst>
        <ext xmlns:x14="http://schemas.microsoft.com/office/spreadsheetml/2009/9/main" uri="{B025F937-C7B1-47D3-B67F-A62EFF666E3E}">
          <x14:id>{DF1F33CB-2196-4D86-9439-49CAF12A8063}</x14:id>
        </ext>
      </extLst>
    </cfRule>
    <cfRule type="dataBar" priority="799">
      <dataBar>
        <cfvo type="num" val="0"/>
        <cfvo type="num" val="1"/>
        <color rgb="FF638EC6"/>
      </dataBar>
      <extLst>
        <ext xmlns:x14="http://schemas.microsoft.com/office/spreadsheetml/2009/9/main" uri="{B025F937-C7B1-47D3-B67F-A62EFF666E3E}">
          <x14:id>{F915B046-8DF7-47E0-840A-55DC8AA2C1DE}</x14:id>
        </ext>
      </extLst>
    </cfRule>
    <cfRule type="dataBar" priority="800">
      <dataBar>
        <cfvo type="min"/>
        <cfvo type="max"/>
        <color rgb="FF008AEF"/>
      </dataBar>
      <extLst>
        <ext xmlns:x14="http://schemas.microsoft.com/office/spreadsheetml/2009/9/main" uri="{B025F937-C7B1-47D3-B67F-A62EFF666E3E}">
          <x14:id>{8867A9D7-1BA0-4FE7-863E-D6ED6F16F9CB}</x14:id>
        </ext>
      </extLst>
    </cfRule>
    <cfRule type="dataBar" priority="801">
      <dataBar>
        <cfvo type="num" val="0"/>
        <cfvo type="num" val="1"/>
        <color rgb="FF63C384"/>
      </dataBar>
      <extLst>
        <ext xmlns:x14="http://schemas.microsoft.com/office/spreadsheetml/2009/9/main" uri="{B025F937-C7B1-47D3-B67F-A62EFF666E3E}">
          <x14:id>{9E2B35D2-1622-4B21-8A21-D58A58988657}</x14:id>
        </ext>
      </extLst>
    </cfRule>
  </conditionalFormatting>
  <conditionalFormatting sqref="P78">
    <cfRule type="dataBar" priority="1503">
      <dataBar>
        <cfvo type="num" val="0"/>
        <cfvo type="num" val="1"/>
        <color theme="9" tint="-0.499984740745262"/>
      </dataBar>
      <extLst>
        <ext xmlns:x14="http://schemas.microsoft.com/office/spreadsheetml/2009/9/main" uri="{B025F937-C7B1-47D3-B67F-A62EFF666E3E}">
          <x14:id>{3A5457FC-16BA-4627-B9AF-925297C5E9B8}</x14:id>
        </ext>
      </extLst>
    </cfRule>
    <cfRule type="dataBar" priority="1504">
      <dataBar>
        <cfvo type="num" val="0"/>
        <cfvo type="num" val="1"/>
        <color rgb="FF638EC6"/>
      </dataBar>
      <extLst>
        <ext xmlns:x14="http://schemas.microsoft.com/office/spreadsheetml/2009/9/main" uri="{B025F937-C7B1-47D3-B67F-A62EFF666E3E}">
          <x14:id>{61E5918B-543B-4704-AFF3-312AACB776E2}</x14:id>
        </ext>
      </extLst>
    </cfRule>
    <cfRule type="dataBar" priority="1505">
      <dataBar>
        <cfvo type="num" val="0"/>
        <cfvo type="num" val="1"/>
        <color rgb="FF00B0F0"/>
      </dataBar>
      <extLst>
        <ext xmlns:x14="http://schemas.microsoft.com/office/spreadsheetml/2009/9/main" uri="{B025F937-C7B1-47D3-B67F-A62EFF666E3E}">
          <x14:id>{A94A13A9-F761-4C7A-8850-C89612A1750B}</x14:id>
        </ext>
      </extLst>
    </cfRule>
    <cfRule type="dataBar" priority="1506">
      <dataBar>
        <cfvo type="min"/>
        <cfvo type="max"/>
        <color rgb="FF00B0F0"/>
      </dataBar>
      <extLst>
        <ext xmlns:x14="http://schemas.microsoft.com/office/spreadsheetml/2009/9/main" uri="{B025F937-C7B1-47D3-B67F-A62EFF666E3E}">
          <x14:id>{01E5A17A-FE93-40D3-84FF-3B8EE311D830}</x14:id>
        </ext>
      </extLst>
    </cfRule>
    <cfRule type="dataBar" priority="1507">
      <dataBar>
        <cfvo type="num" val="0"/>
        <cfvo type="num" val="1"/>
        <color rgb="FF63C384"/>
      </dataBar>
      <extLst>
        <ext xmlns:x14="http://schemas.microsoft.com/office/spreadsheetml/2009/9/main" uri="{B025F937-C7B1-47D3-B67F-A62EFF666E3E}">
          <x14:id>{3BC6132C-215C-49F5-8DEC-19FB968A2859}</x14:id>
        </ext>
      </extLst>
    </cfRule>
    <cfRule type="dataBar" priority="1508">
      <dataBar>
        <cfvo type="min"/>
        <cfvo type="max"/>
        <color rgb="FF008AEF"/>
      </dataBar>
      <extLst>
        <ext xmlns:x14="http://schemas.microsoft.com/office/spreadsheetml/2009/9/main" uri="{B025F937-C7B1-47D3-B67F-A62EFF666E3E}">
          <x14:id>{D9CCDEEB-2659-4B3A-9689-C854AD6598DD}</x14:id>
        </ext>
      </extLst>
    </cfRule>
  </conditionalFormatting>
  <conditionalFormatting sqref="P81">
    <cfRule type="dataBar" priority="79">
      <dataBar>
        <cfvo type="num" val="0"/>
        <cfvo type="num" val="1"/>
        <color theme="9" tint="-0.499984740745262"/>
      </dataBar>
      <extLst>
        <ext xmlns:x14="http://schemas.microsoft.com/office/spreadsheetml/2009/9/main" uri="{B025F937-C7B1-47D3-B67F-A62EFF666E3E}">
          <x14:id>{251A7515-303A-40D7-BF9E-4480790B5800}</x14:id>
        </ext>
      </extLst>
    </cfRule>
    <cfRule type="dataBar" priority="80">
      <dataBar>
        <cfvo type="num" val="0"/>
        <cfvo type="num" val="1"/>
        <color rgb="FF638EC6"/>
      </dataBar>
      <extLst>
        <ext xmlns:x14="http://schemas.microsoft.com/office/spreadsheetml/2009/9/main" uri="{B025F937-C7B1-47D3-B67F-A62EFF666E3E}">
          <x14:id>{2FD9AF4C-293E-4007-AAD2-5AF2F2BD0B5E}</x14:id>
        </ext>
      </extLst>
    </cfRule>
    <cfRule type="dataBar" priority="81">
      <dataBar>
        <cfvo type="num" val="0"/>
        <cfvo type="num" val="1"/>
        <color rgb="FF00B0F0"/>
      </dataBar>
      <extLst>
        <ext xmlns:x14="http://schemas.microsoft.com/office/spreadsheetml/2009/9/main" uri="{B025F937-C7B1-47D3-B67F-A62EFF666E3E}">
          <x14:id>{02A73DBD-C445-48B2-9D6F-62418DFB22F1}</x14:id>
        </ext>
      </extLst>
    </cfRule>
    <cfRule type="dataBar" priority="82">
      <dataBar>
        <cfvo type="min"/>
        <cfvo type="max"/>
        <color rgb="FF00B0F0"/>
      </dataBar>
      <extLst>
        <ext xmlns:x14="http://schemas.microsoft.com/office/spreadsheetml/2009/9/main" uri="{B025F937-C7B1-47D3-B67F-A62EFF666E3E}">
          <x14:id>{FFE06BD8-F53B-47E2-AF94-C06487BF170B}</x14:id>
        </ext>
      </extLst>
    </cfRule>
    <cfRule type="dataBar" priority="83">
      <dataBar>
        <cfvo type="num" val="0"/>
        <cfvo type="num" val="1"/>
        <color rgb="FF63C384"/>
      </dataBar>
      <extLst>
        <ext xmlns:x14="http://schemas.microsoft.com/office/spreadsheetml/2009/9/main" uri="{B025F937-C7B1-47D3-B67F-A62EFF666E3E}">
          <x14:id>{609E84AF-7046-4A84-9B1A-5F7A8F602730}</x14:id>
        </ext>
      </extLst>
    </cfRule>
    <cfRule type="dataBar" priority="84">
      <dataBar>
        <cfvo type="min"/>
        <cfvo type="max"/>
        <color rgb="FF008AEF"/>
      </dataBar>
      <extLst>
        <ext xmlns:x14="http://schemas.microsoft.com/office/spreadsheetml/2009/9/main" uri="{B025F937-C7B1-47D3-B67F-A62EFF666E3E}">
          <x14:id>{E7BF7A76-60A3-4F67-A16A-FE1F8D78B60B}</x14:id>
        </ext>
      </extLst>
    </cfRule>
  </conditionalFormatting>
  <conditionalFormatting sqref="P82:P98">
    <cfRule type="dataBar" priority="1680">
      <dataBar>
        <cfvo type="num" val="0"/>
        <cfvo type="num" val="1"/>
        <color theme="9" tint="-0.499984740745262"/>
      </dataBar>
      <extLst>
        <ext xmlns:x14="http://schemas.microsoft.com/office/spreadsheetml/2009/9/main" uri="{B025F937-C7B1-47D3-B67F-A62EFF666E3E}">
          <x14:id>{43C4A4D3-E85E-4707-AF08-12FFC0D70362}</x14:id>
        </ext>
      </extLst>
    </cfRule>
    <cfRule type="dataBar" priority="1681">
      <dataBar>
        <cfvo type="num" val="0"/>
        <cfvo type="num" val="1"/>
        <color rgb="FF638EC6"/>
      </dataBar>
      <extLst>
        <ext xmlns:x14="http://schemas.microsoft.com/office/spreadsheetml/2009/9/main" uri="{B025F937-C7B1-47D3-B67F-A62EFF666E3E}">
          <x14:id>{8EBA071E-0615-42F0-9573-94864A5FC621}</x14:id>
        </ext>
      </extLst>
    </cfRule>
    <cfRule type="dataBar" priority="1682">
      <dataBar>
        <cfvo type="num" val="0"/>
        <cfvo type="num" val="1"/>
        <color rgb="FF00B0F0"/>
      </dataBar>
      <extLst>
        <ext xmlns:x14="http://schemas.microsoft.com/office/spreadsheetml/2009/9/main" uri="{B025F937-C7B1-47D3-B67F-A62EFF666E3E}">
          <x14:id>{D05EBB3E-1732-4483-8002-F669A00558C5}</x14:id>
        </ext>
      </extLst>
    </cfRule>
    <cfRule type="dataBar" priority="1683">
      <dataBar>
        <cfvo type="min"/>
        <cfvo type="max"/>
        <color rgb="FF00B0F0"/>
      </dataBar>
      <extLst>
        <ext xmlns:x14="http://schemas.microsoft.com/office/spreadsheetml/2009/9/main" uri="{B025F937-C7B1-47D3-B67F-A62EFF666E3E}">
          <x14:id>{A687F116-C240-4306-B26F-B89D23985673}</x14:id>
        </ext>
      </extLst>
    </cfRule>
    <cfRule type="dataBar" priority="1684">
      <dataBar>
        <cfvo type="num" val="0"/>
        <cfvo type="num" val="1"/>
        <color rgb="FF63C384"/>
      </dataBar>
      <extLst>
        <ext xmlns:x14="http://schemas.microsoft.com/office/spreadsheetml/2009/9/main" uri="{B025F937-C7B1-47D3-B67F-A62EFF666E3E}">
          <x14:id>{1D2D78D6-DD39-4A3F-939B-8902ADC88D50}</x14:id>
        </ext>
      </extLst>
    </cfRule>
    <cfRule type="dataBar" priority="1685">
      <dataBar>
        <cfvo type="min"/>
        <cfvo type="max"/>
        <color rgb="FF008AEF"/>
      </dataBar>
      <extLst>
        <ext xmlns:x14="http://schemas.microsoft.com/office/spreadsheetml/2009/9/main" uri="{B025F937-C7B1-47D3-B67F-A62EFF666E3E}">
          <x14:id>{39F5BAAC-E57C-4F04-BC82-64913D60958A}</x14:id>
        </ext>
      </extLst>
    </cfRule>
  </conditionalFormatting>
  <conditionalFormatting sqref="P102">
    <cfRule type="dataBar" priority="768">
      <dataBar>
        <cfvo type="num" val="0"/>
        <cfvo type="num" val="1"/>
        <color theme="9" tint="-0.499984740745262"/>
      </dataBar>
      <extLst>
        <ext xmlns:x14="http://schemas.microsoft.com/office/spreadsheetml/2009/9/main" uri="{B025F937-C7B1-47D3-B67F-A62EFF666E3E}">
          <x14:id>{97F5C302-78A1-4A5D-ACEC-5C1F2152457B}</x14:id>
        </ext>
      </extLst>
    </cfRule>
    <cfRule type="dataBar" priority="769">
      <dataBar>
        <cfvo type="num" val="0"/>
        <cfvo type="num" val="1"/>
        <color rgb="FF638EC6"/>
      </dataBar>
      <extLst>
        <ext xmlns:x14="http://schemas.microsoft.com/office/spreadsheetml/2009/9/main" uri="{B025F937-C7B1-47D3-B67F-A62EFF666E3E}">
          <x14:id>{F7D56760-35B7-4857-8101-EDCA993CCC2F}</x14:id>
        </ext>
      </extLst>
    </cfRule>
    <cfRule type="dataBar" priority="770">
      <dataBar>
        <cfvo type="num" val="0"/>
        <cfvo type="num" val="1"/>
        <color rgb="FF00B0F0"/>
      </dataBar>
      <extLst>
        <ext xmlns:x14="http://schemas.microsoft.com/office/spreadsheetml/2009/9/main" uri="{B025F937-C7B1-47D3-B67F-A62EFF666E3E}">
          <x14:id>{C064EB02-1507-4AD7-9EB4-AA1378072CB4}</x14:id>
        </ext>
      </extLst>
    </cfRule>
    <cfRule type="dataBar" priority="771">
      <dataBar>
        <cfvo type="min"/>
        <cfvo type="max"/>
        <color rgb="FF00B0F0"/>
      </dataBar>
      <extLst>
        <ext xmlns:x14="http://schemas.microsoft.com/office/spreadsheetml/2009/9/main" uri="{B025F937-C7B1-47D3-B67F-A62EFF666E3E}">
          <x14:id>{0A9439E1-C28E-420E-B5B5-B39B7A40EEAE}</x14:id>
        </ext>
      </extLst>
    </cfRule>
    <cfRule type="dataBar" priority="772">
      <dataBar>
        <cfvo type="num" val="0"/>
        <cfvo type="num" val="1"/>
        <color rgb="FF63C384"/>
      </dataBar>
      <extLst>
        <ext xmlns:x14="http://schemas.microsoft.com/office/spreadsheetml/2009/9/main" uri="{B025F937-C7B1-47D3-B67F-A62EFF666E3E}">
          <x14:id>{B172D7D9-3F3D-4166-9593-7DA8F79D89AD}</x14:id>
        </ext>
      </extLst>
    </cfRule>
    <cfRule type="dataBar" priority="773">
      <dataBar>
        <cfvo type="min"/>
        <cfvo type="max"/>
        <color rgb="FF008AEF"/>
      </dataBar>
      <extLst>
        <ext xmlns:x14="http://schemas.microsoft.com/office/spreadsheetml/2009/9/main" uri="{B025F937-C7B1-47D3-B67F-A62EFF666E3E}">
          <x14:id>{6EB1E781-C516-4836-8A41-0E8EE90B2093}</x14:id>
        </ext>
      </extLst>
    </cfRule>
  </conditionalFormatting>
  <conditionalFormatting sqref="P103:P105">
    <cfRule type="dataBar" priority="1467">
      <dataBar>
        <cfvo type="num" val="0"/>
        <cfvo type="num" val="1"/>
        <color theme="9" tint="-0.499984740745262"/>
      </dataBar>
      <extLst>
        <ext xmlns:x14="http://schemas.microsoft.com/office/spreadsheetml/2009/9/main" uri="{B025F937-C7B1-47D3-B67F-A62EFF666E3E}">
          <x14:id>{A2C26413-F7FF-40F5-B19D-31D8D0693F2B}</x14:id>
        </ext>
      </extLst>
    </cfRule>
    <cfRule type="dataBar" priority="1468">
      <dataBar>
        <cfvo type="num" val="0"/>
        <cfvo type="num" val="1"/>
        <color rgb="FF638EC6"/>
      </dataBar>
      <extLst>
        <ext xmlns:x14="http://schemas.microsoft.com/office/spreadsheetml/2009/9/main" uri="{B025F937-C7B1-47D3-B67F-A62EFF666E3E}">
          <x14:id>{A6DB6FB7-EFAA-4AC8-B989-77A569DDAD14}</x14:id>
        </ext>
      </extLst>
    </cfRule>
    <cfRule type="dataBar" priority="1469">
      <dataBar>
        <cfvo type="num" val="0"/>
        <cfvo type="num" val="1"/>
        <color rgb="FF00B0F0"/>
      </dataBar>
      <extLst>
        <ext xmlns:x14="http://schemas.microsoft.com/office/spreadsheetml/2009/9/main" uri="{B025F937-C7B1-47D3-B67F-A62EFF666E3E}">
          <x14:id>{0D0E215F-21C8-42FC-815F-B425B4380EE0}</x14:id>
        </ext>
      </extLst>
    </cfRule>
    <cfRule type="dataBar" priority="1470">
      <dataBar>
        <cfvo type="min"/>
        <cfvo type="max"/>
        <color rgb="FF00B0F0"/>
      </dataBar>
      <extLst>
        <ext xmlns:x14="http://schemas.microsoft.com/office/spreadsheetml/2009/9/main" uri="{B025F937-C7B1-47D3-B67F-A62EFF666E3E}">
          <x14:id>{1A296D61-CB74-4981-BEBB-88F824E27A50}</x14:id>
        </ext>
      </extLst>
    </cfRule>
    <cfRule type="dataBar" priority="1471">
      <dataBar>
        <cfvo type="num" val="0"/>
        <cfvo type="num" val="1"/>
        <color rgb="FF63C384"/>
      </dataBar>
      <extLst>
        <ext xmlns:x14="http://schemas.microsoft.com/office/spreadsheetml/2009/9/main" uri="{B025F937-C7B1-47D3-B67F-A62EFF666E3E}">
          <x14:id>{B11FEFDF-A012-4047-A348-2FE29469197A}</x14:id>
        </ext>
      </extLst>
    </cfRule>
    <cfRule type="dataBar" priority="1472">
      <dataBar>
        <cfvo type="min"/>
        <cfvo type="max"/>
        <color rgb="FF008AEF"/>
      </dataBar>
      <extLst>
        <ext xmlns:x14="http://schemas.microsoft.com/office/spreadsheetml/2009/9/main" uri="{B025F937-C7B1-47D3-B67F-A62EFF666E3E}">
          <x14:id>{4B3D8EA0-9FEC-402F-B024-85E928AA222E}</x14:id>
        </ext>
      </extLst>
    </cfRule>
  </conditionalFormatting>
  <conditionalFormatting sqref="P106">
    <cfRule type="dataBar" priority="762">
      <dataBar>
        <cfvo type="num" val="0"/>
        <cfvo type="num" val="1"/>
        <color theme="9" tint="-0.499984740745262"/>
      </dataBar>
      <extLst>
        <ext xmlns:x14="http://schemas.microsoft.com/office/spreadsheetml/2009/9/main" uri="{B025F937-C7B1-47D3-B67F-A62EFF666E3E}">
          <x14:id>{A03E8C42-200E-42BA-BF8D-11A3D2E467EF}</x14:id>
        </ext>
      </extLst>
    </cfRule>
    <cfRule type="dataBar" priority="763">
      <dataBar>
        <cfvo type="num" val="0"/>
        <cfvo type="num" val="1"/>
        <color rgb="FF638EC6"/>
      </dataBar>
      <extLst>
        <ext xmlns:x14="http://schemas.microsoft.com/office/spreadsheetml/2009/9/main" uri="{B025F937-C7B1-47D3-B67F-A62EFF666E3E}">
          <x14:id>{FB7E866E-3ECD-4596-8C06-5F4C253AF644}</x14:id>
        </ext>
      </extLst>
    </cfRule>
    <cfRule type="dataBar" priority="764">
      <dataBar>
        <cfvo type="num" val="0"/>
        <cfvo type="num" val="1"/>
        <color rgb="FF00B0F0"/>
      </dataBar>
      <extLst>
        <ext xmlns:x14="http://schemas.microsoft.com/office/spreadsheetml/2009/9/main" uri="{B025F937-C7B1-47D3-B67F-A62EFF666E3E}">
          <x14:id>{B51B2A9E-A7C6-4E35-AFF0-BE11A77520F0}</x14:id>
        </ext>
      </extLst>
    </cfRule>
    <cfRule type="dataBar" priority="765">
      <dataBar>
        <cfvo type="min"/>
        <cfvo type="max"/>
        <color rgb="FF00B0F0"/>
      </dataBar>
      <extLst>
        <ext xmlns:x14="http://schemas.microsoft.com/office/spreadsheetml/2009/9/main" uri="{B025F937-C7B1-47D3-B67F-A62EFF666E3E}">
          <x14:id>{DBADA209-8E99-4450-82ED-E62ECC57AFFF}</x14:id>
        </ext>
      </extLst>
    </cfRule>
    <cfRule type="dataBar" priority="766">
      <dataBar>
        <cfvo type="num" val="0"/>
        <cfvo type="num" val="1"/>
        <color rgb="FF63C384"/>
      </dataBar>
      <extLst>
        <ext xmlns:x14="http://schemas.microsoft.com/office/spreadsheetml/2009/9/main" uri="{B025F937-C7B1-47D3-B67F-A62EFF666E3E}">
          <x14:id>{4C92C94D-4697-4329-AF58-0BAE12FD77F4}</x14:id>
        </ext>
      </extLst>
    </cfRule>
    <cfRule type="dataBar" priority="767">
      <dataBar>
        <cfvo type="min"/>
        <cfvo type="max"/>
        <color rgb="FF008AEF"/>
      </dataBar>
      <extLst>
        <ext xmlns:x14="http://schemas.microsoft.com/office/spreadsheetml/2009/9/main" uri="{B025F937-C7B1-47D3-B67F-A62EFF666E3E}">
          <x14:id>{0CE7BD8D-C5EE-4195-836E-13A5E6DED2F0}</x14:id>
        </ext>
      </extLst>
    </cfRule>
  </conditionalFormatting>
  <conditionalFormatting sqref="P110:P115">
    <cfRule type="dataBar" priority="1431">
      <dataBar>
        <cfvo type="num" val="0"/>
        <cfvo type="num" val="1"/>
        <color theme="9" tint="-0.499984740745262"/>
      </dataBar>
      <extLst>
        <ext xmlns:x14="http://schemas.microsoft.com/office/spreadsheetml/2009/9/main" uri="{B025F937-C7B1-47D3-B67F-A62EFF666E3E}">
          <x14:id>{A4FBA0A7-2078-46F5-818C-8A52136EDC29}</x14:id>
        </ext>
      </extLst>
    </cfRule>
    <cfRule type="dataBar" priority="1432">
      <dataBar>
        <cfvo type="num" val="0"/>
        <cfvo type="num" val="1"/>
        <color rgb="FF638EC6"/>
      </dataBar>
      <extLst>
        <ext xmlns:x14="http://schemas.microsoft.com/office/spreadsheetml/2009/9/main" uri="{B025F937-C7B1-47D3-B67F-A62EFF666E3E}">
          <x14:id>{4DF50A01-26C2-4C5F-8D34-BBA2DCE969B5}</x14:id>
        </ext>
      </extLst>
    </cfRule>
    <cfRule type="dataBar" priority="1433">
      <dataBar>
        <cfvo type="num" val="0"/>
        <cfvo type="num" val="1"/>
        <color rgb="FF00B0F0"/>
      </dataBar>
      <extLst>
        <ext xmlns:x14="http://schemas.microsoft.com/office/spreadsheetml/2009/9/main" uri="{B025F937-C7B1-47D3-B67F-A62EFF666E3E}">
          <x14:id>{1946B29E-AA19-4AA2-AD98-B975EFEF26B2}</x14:id>
        </ext>
      </extLst>
    </cfRule>
    <cfRule type="dataBar" priority="1434">
      <dataBar>
        <cfvo type="min"/>
        <cfvo type="max"/>
        <color rgb="FF00B0F0"/>
      </dataBar>
      <extLst>
        <ext xmlns:x14="http://schemas.microsoft.com/office/spreadsheetml/2009/9/main" uri="{B025F937-C7B1-47D3-B67F-A62EFF666E3E}">
          <x14:id>{63F960C3-328A-4700-A4A8-9D95F0DAD895}</x14:id>
        </ext>
      </extLst>
    </cfRule>
    <cfRule type="dataBar" priority="1435">
      <dataBar>
        <cfvo type="num" val="0"/>
        <cfvo type="num" val="1"/>
        <color rgb="FF63C384"/>
      </dataBar>
      <extLst>
        <ext xmlns:x14="http://schemas.microsoft.com/office/spreadsheetml/2009/9/main" uri="{B025F937-C7B1-47D3-B67F-A62EFF666E3E}">
          <x14:id>{73BD39BD-6B02-4DC0-B655-B090E7C7A4C3}</x14:id>
        </ext>
      </extLst>
    </cfRule>
    <cfRule type="dataBar" priority="1436">
      <dataBar>
        <cfvo type="min"/>
        <cfvo type="max"/>
        <color rgb="FF008AEF"/>
      </dataBar>
      <extLst>
        <ext xmlns:x14="http://schemas.microsoft.com/office/spreadsheetml/2009/9/main" uri="{B025F937-C7B1-47D3-B67F-A62EFF666E3E}">
          <x14:id>{7C506911-A8A9-462D-8EA6-A4D40469DA15}</x14:id>
        </ext>
      </extLst>
    </cfRule>
  </conditionalFormatting>
  <conditionalFormatting sqref="Q11:Q23 R19:R23 R12">
    <cfRule type="dataBar" priority="626">
      <dataBar>
        <cfvo type="num" val="0"/>
        <cfvo type="num" val="1"/>
        <color theme="9" tint="-0.499984740745262"/>
      </dataBar>
      <extLst>
        <ext xmlns:x14="http://schemas.microsoft.com/office/spreadsheetml/2009/9/main" uri="{B025F937-C7B1-47D3-B67F-A62EFF666E3E}">
          <x14:id>{BB31C7D8-E42E-4C66-A22A-9680CD2992CF}</x14:id>
        </ext>
      </extLst>
    </cfRule>
    <cfRule type="dataBar" priority="627">
      <dataBar>
        <cfvo type="num" val="0"/>
        <cfvo type="num" val="1"/>
        <color rgb="FF00B0F0"/>
      </dataBar>
      <extLst>
        <ext xmlns:x14="http://schemas.microsoft.com/office/spreadsheetml/2009/9/main" uri="{B025F937-C7B1-47D3-B67F-A62EFF666E3E}">
          <x14:id>{2E2910CD-D346-4FDE-82C3-96C4FA962225}</x14:id>
        </ext>
      </extLst>
    </cfRule>
    <cfRule type="dataBar" priority="628">
      <dataBar>
        <cfvo type="min"/>
        <cfvo type="max"/>
        <color rgb="FF00B0F0"/>
      </dataBar>
      <extLst>
        <ext xmlns:x14="http://schemas.microsoft.com/office/spreadsheetml/2009/9/main" uri="{B025F937-C7B1-47D3-B67F-A62EFF666E3E}">
          <x14:id>{A75E1C3B-0390-4418-83FC-EEB8C343E29A}</x14:id>
        </ext>
      </extLst>
    </cfRule>
    <cfRule type="dataBar" priority="629">
      <dataBar>
        <cfvo type="num" val="0"/>
        <cfvo type="num" val="1"/>
        <color rgb="FF638EC6"/>
      </dataBar>
      <extLst>
        <ext xmlns:x14="http://schemas.microsoft.com/office/spreadsheetml/2009/9/main" uri="{B025F937-C7B1-47D3-B67F-A62EFF666E3E}">
          <x14:id>{649156C3-E305-4B1E-B6F4-3302D45AAE91}</x14:id>
        </ext>
      </extLst>
    </cfRule>
    <cfRule type="dataBar" priority="630">
      <dataBar>
        <cfvo type="min"/>
        <cfvo type="max"/>
        <color rgb="FF008AEF"/>
      </dataBar>
      <extLst>
        <ext xmlns:x14="http://schemas.microsoft.com/office/spreadsheetml/2009/9/main" uri="{B025F937-C7B1-47D3-B67F-A62EFF666E3E}">
          <x14:id>{76A4F9C6-0CC4-4FE5-A76B-FE8D44B10FD7}</x14:id>
        </ext>
      </extLst>
    </cfRule>
    <cfRule type="dataBar" priority="631">
      <dataBar>
        <cfvo type="num" val="0"/>
        <cfvo type="num" val="1"/>
        <color rgb="FF63C384"/>
      </dataBar>
      <extLst>
        <ext xmlns:x14="http://schemas.microsoft.com/office/spreadsheetml/2009/9/main" uri="{B025F937-C7B1-47D3-B67F-A62EFF666E3E}">
          <x14:id>{F133E59D-6543-4E9A-9652-AF09B28B0A95}</x14:id>
        </ext>
      </extLst>
    </cfRule>
  </conditionalFormatting>
  <conditionalFormatting sqref="Q27:Q41 R38:T38 R27:R37 R39:S39">
    <cfRule type="dataBar" priority="614">
      <dataBar>
        <cfvo type="num" val="0"/>
        <cfvo type="num" val="1"/>
        <color theme="9" tint="-0.499984740745262"/>
      </dataBar>
      <extLst>
        <ext xmlns:x14="http://schemas.microsoft.com/office/spreadsheetml/2009/9/main" uri="{B025F937-C7B1-47D3-B67F-A62EFF666E3E}">
          <x14:id>{290D0363-4991-4ACB-AAA1-55770E44A503}</x14:id>
        </ext>
      </extLst>
    </cfRule>
    <cfRule type="dataBar" priority="615">
      <dataBar>
        <cfvo type="num" val="0"/>
        <cfvo type="num" val="1"/>
        <color rgb="FF00B0F0"/>
      </dataBar>
      <extLst>
        <ext xmlns:x14="http://schemas.microsoft.com/office/spreadsheetml/2009/9/main" uri="{B025F937-C7B1-47D3-B67F-A62EFF666E3E}">
          <x14:id>{4D964DE8-E7D6-4570-B51A-D49A254599F8}</x14:id>
        </ext>
      </extLst>
    </cfRule>
    <cfRule type="dataBar" priority="616">
      <dataBar>
        <cfvo type="min"/>
        <cfvo type="max"/>
        <color rgb="FF00B0F0"/>
      </dataBar>
      <extLst>
        <ext xmlns:x14="http://schemas.microsoft.com/office/spreadsheetml/2009/9/main" uri="{B025F937-C7B1-47D3-B67F-A62EFF666E3E}">
          <x14:id>{A6BA7766-1147-4429-BDBC-19757D902594}</x14:id>
        </ext>
      </extLst>
    </cfRule>
    <cfRule type="dataBar" priority="617">
      <dataBar>
        <cfvo type="num" val="0"/>
        <cfvo type="num" val="1"/>
        <color rgb="FF638EC6"/>
      </dataBar>
      <extLst>
        <ext xmlns:x14="http://schemas.microsoft.com/office/spreadsheetml/2009/9/main" uri="{B025F937-C7B1-47D3-B67F-A62EFF666E3E}">
          <x14:id>{8B046DFD-00D5-468E-B740-AB3E1F822440}</x14:id>
        </ext>
      </extLst>
    </cfRule>
    <cfRule type="dataBar" priority="618">
      <dataBar>
        <cfvo type="min"/>
        <cfvo type="max"/>
        <color rgb="FF008AEF"/>
      </dataBar>
      <extLst>
        <ext xmlns:x14="http://schemas.microsoft.com/office/spreadsheetml/2009/9/main" uri="{B025F937-C7B1-47D3-B67F-A62EFF666E3E}">
          <x14:id>{53B7EA5C-B813-4C50-B749-0AE50597B1B9}</x14:id>
        </ext>
      </extLst>
    </cfRule>
    <cfRule type="dataBar" priority="619">
      <dataBar>
        <cfvo type="num" val="0"/>
        <cfvo type="num" val="1"/>
        <color rgb="FF63C384"/>
      </dataBar>
      <extLst>
        <ext xmlns:x14="http://schemas.microsoft.com/office/spreadsheetml/2009/9/main" uri="{B025F937-C7B1-47D3-B67F-A62EFF666E3E}">
          <x14:id>{A5BEEA28-A34D-4795-9315-A94CD998FB3C}</x14:id>
        </ext>
      </extLst>
    </cfRule>
  </conditionalFormatting>
  <conditionalFormatting sqref="Q43:Q55">
    <cfRule type="dataBar" priority="608">
      <dataBar>
        <cfvo type="num" val="0"/>
        <cfvo type="num" val="1"/>
        <color theme="9" tint="-0.499984740745262"/>
      </dataBar>
      <extLst>
        <ext xmlns:x14="http://schemas.microsoft.com/office/spreadsheetml/2009/9/main" uri="{B025F937-C7B1-47D3-B67F-A62EFF666E3E}">
          <x14:id>{9112C80C-FA3E-47E5-9014-2A641549B6B0}</x14:id>
        </ext>
      </extLst>
    </cfRule>
    <cfRule type="dataBar" priority="609">
      <dataBar>
        <cfvo type="num" val="0"/>
        <cfvo type="num" val="1"/>
        <color rgb="FF00B0F0"/>
      </dataBar>
      <extLst>
        <ext xmlns:x14="http://schemas.microsoft.com/office/spreadsheetml/2009/9/main" uri="{B025F937-C7B1-47D3-B67F-A62EFF666E3E}">
          <x14:id>{638D7160-C1FF-4FAE-ACFB-A99E9C65130E}</x14:id>
        </ext>
      </extLst>
    </cfRule>
    <cfRule type="dataBar" priority="610">
      <dataBar>
        <cfvo type="min"/>
        <cfvo type="max"/>
        <color rgb="FF00B0F0"/>
      </dataBar>
      <extLst>
        <ext xmlns:x14="http://schemas.microsoft.com/office/spreadsheetml/2009/9/main" uri="{B025F937-C7B1-47D3-B67F-A62EFF666E3E}">
          <x14:id>{20A0ED8A-50E1-4ACC-BC9E-4B8F3C158240}</x14:id>
        </ext>
      </extLst>
    </cfRule>
    <cfRule type="dataBar" priority="611">
      <dataBar>
        <cfvo type="num" val="0"/>
        <cfvo type="num" val="1"/>
        <color rgb="FF638EC6"/>
      </dataBar>
      <extLst>
        <ext xmlns:x14="http://schemas.microsoft.com/office/spreadsheetml/2009/9/main" uri="{B025F937-C7B1-47D3-B67F-A62EFF666E3E}">
          <x14:id>{5B662BD6-F303-422D-858A-9DEC2A2DBD17}</x14:id>
        </ext>
      </extLst>
    </cfRule>
    <cfRule type="dataBar" priority="612">
      <dataBar>
        <cfvo type="min"/>
        <cfvo type="max"/>
        <color rgb="FF008AEF"/>
      </dataBar>
      <extLst>
        <ext xmlns:x14="http://schemas.microsoft.com/office/spreadsheetml/2009/9/main" uri="{B025F937-C7B1-47D3-B67F-A62EFF666E3E}">
          <x14:id>{E4326C5B-2C92-48E9-8B78-87383B76D72F}</x14:id>
        </ext>
      </extLst>
    </cfRule>
    <cfRule type="dataBar" priority="613">
      <dataBar>
        <cfvo type="num" val="0"/>
        <cfvo type="num" val="1"/>
        <color rgb="FF63C384"/>
      </dataBar>
      <extLst>
        <ext xmlns:x14="http://schemas.microsoft.com/office/spreadsheetml/2009/9/main" uri="{B025F937-C7B1-47D3-B67F-A62EFF666E3E}">
          <x14:id>{E1728CA1-ACF5-4BD2-BB07-2A16D73F3D3C}</x14:id>
        </ext>
      </extLst>
    </cfRule>
  </conditionalFormatting>
  <conditionalFormatting sqref="Q59:Q65">
    <cfRule type="dataBar" priority="1609">
      <dataBar>
        <cfvo type="num" val="0"/>
        <cfvo type="num" val="1"/>
        <color theme="9" tint="-0.499984740745262"/>
      </dataBar>
      <extLst>
        <ext xmlns:x14="http://schemas.microsoft.com/office/spreadsheetml/2009/9/main" uri="{B025F937-C7B1-47D3-B67F-A62EFF666E3E}">
          <x14:id>{4C61724B-F217-4759-9A19-C070A37F8031}</x14:id>
        </ext>
      </extLst>
    </cfRule>
    <cfRule type="dataBar" priority="1610">
      <dataBar>
        <cfvo type="num" val="0"/>
        <cfvo type="num" val="1"/>
        <color rgb="FF638EC6"/>
      </dataBar>
      <extLst>
        <ext xmlns:x14="http://schemas.microsoft.com/office/spreadsheetml/2009/9/main" uri="{B025F937-C7B1-47D3-B67F-A62EFF666E3E}">
          <x14:id>{1FA1EA20-EE16-4A63-A83B-4136EA8A4AED}</x14:id>
        </ext>
      </extLst>
    </cfRule>
    <cfRule type="dataBar" priority="1611">
      <dataBar>
        <cfvo type="num" val="0"/>
        <cfvo type="num" val="1"/>
        <color rgb="FF00B0F0"/>
      </dataBar>
      <extLst>
        <ext xmlns:x14="http://schemas.microsoft.com/office/spreadsheetml/2009/9/main" uri="{B025F937-C7B1-47D3-B67F-A62EFF666E3E}">
          <x14:id>{6018E03C-A4BC-41F4-BE88-028465F0EABB}</x14:id>
        </ext>
      </extLst>
    </cfRule>
    <cfRule type="dataBar" priority="1612">
      <dataBar>
        <cfvo type="min"/>
        <cfvo type="max"/>
        <color rgb="FF00B0F0"/>
      </dataBar>
      <extLst>
        <ext xmlns:x14="http://schemas.microsoft.com/office/spreadsheetml/2009/9/main" uri="{B025F937-C7B1-47D3-B67F-A62EFF666E3E}">
          <x14:id>{425DF6B8-6BB5-4390-9840-11922BAB80B1}</x14:id>
        </ext>
      </extLst>
    </cfRule>
    <cfRule type="dataBar" priority="1613">
      <dataBar>
        <cfvo type="num" val="0"/>
        <cfvo type="num" val="1"/>
        <color rgb="FF63C384"/>
      </dataBar>
      <extLst>
        <ext xmlns:x14="http://schemas.microsoft.com/office/spreadsheetml/2009/9/main" uri="{B025F937-C7B1-47D3-B67F-A62EFF666E3E}">
          <x14:id>{44948243-CBD5-4B7E-9B9F-C04B95BE280E}</x14:id>
        </ext>
      </extLst>
    </cfRule>
    <cfRule type="dataBar" priority="1614">
      <dataBar>
        <cfvo type="min"/>
        <cfvo type="max"/>
        <color rgb="FF008AEF"/>
      </dataBar>
      <extLst>
        <ext xmlns:x14="http://schemas.microsoft.com/office/spreadsheetml/2009/9/main" uri="{B025F937-C7B1-47D3-B67F-A62EFF666E3E}">
          <x14:id>{6CA2188D-BD77-431B-975E-2624AC631F66}</x14:id>
        </ext>
      </extLst>
    </cfRule>
  </conditionalFormatting>
  <conditionalFormatting sqref="Q68:Q77">
    <cfRule type="dataBar" priority="602">
      <dataBar>
        <cfvo type="num" val="0"/>
        <cfvo type="num" val="1"/>
        <color theme="9" tint="-0.499984740745262"/>
      </dataBar>
      <extLst>
        <ext xmlns:x14="http://schemas.microsoft.com/office/spreadsheetml/2009/9/main" uri="{B025F937-C7B1-47D3-B67F-A62EFF666E3E}">
          <x14:id>{908F75A1-EFFF-4AFF-8FA0-D75D9C1C1E5B}</x14:id>
        </ext>
      </extLst>
    </cfRule>
    <cfRule type="dataBar" priority="603">
      <dataBar>
        <cfvo type="num" val="0"/>
        <cfvo type="num" val="1"/>
        <color rgb="FF638EC6"/>
      </dataBar>
      <extLst>
        <ext xmlns:x14="http://schemas.microsoft.com/office/spreadsheetml/2009/9/main" uri="{B025F937-C7B1-47D3-B67F-A62EFF666E3E}">
          <x14:id>{CAA1FCBF-909E-45AF-9BF5-406DF1A0BC8D}</x14:id>
        </ext>
      </extLst>
    </cfRule>
    <cfRule type="dataBar" priority="604">
      <dataBar>
        <cfvo type="num" val="0"/>
        <cfvo type="num" val="1"/>
        <color rgb="FF00B0F0"/>
      </dataBar>
      <extLst>
        <ext xmlns:x14="http://schemas.microsoft.com/office/spreadsheetml/2009/9/main" uri="{B025F937-C7B1-47D3-B67F-A62EFF666E3E}">
          <x14:id>{FCFE2F38-ADC8-4810-B81E-8313556A9255}</x14:id>
        </ext>
      </extLst>
    </cfRule>
    <cfRule type="dataBar" priority="605">
      <dataBar>
        <cfvo type="min"/>
        <cfvo type="max"/>
        <color rgb="FF00B0F0"/>
      </dataBar>
      <extLst>
        <ext xmlns:x14="http://schemas.microsoft.com/office/spreadsheetml/2009/9/main" uri="{B025F937-C7B1-47D3-B67F-A62EFF666E3E}">
          <x14:id>{695943E8-CEFF-4859-8938-FDAA8F1DA788}</x14:id>
        </ext>
      </extLst>
    </cfRule>
    <cfRule type="dataBar" priority="606">
      <dataBar>
        <cfvo type="num" val="0"/>
        <cfvo type="num" val="1"/>
        <color rgb="FF63C384"/>
      </dataBar>
      <extLst>
        <ext xmlns:x14="http://schemas.microsoft.com/office/spreadsheetml/2009/9/main" uri="{B025F937-C7B1-47D3-B67F-A62EFF666E3E}">
          <x14:id>{657CB28C-B2E2-42AD-BE91-752F95622AA2}</x14:id>
        </ext>
      </extLst>
    </cfRule>
    <cfRule type="dataBar" priority="607">
      <dataBar>
        <cfvo type="min"/>
        <cfvo type="max"/>
        <color rgb="FF008AEF"/>
      </dataBar>
      <extLst>
        <ext xmlns:x14="http://schemas.microsoft.com/office/spreadsheetml/2009/9/main" uri="{B025F937-C7B1-47D3-B67F-A62EFF666E3E}">
          <x14:id>{2AAF3571-08F0-4B97-8DC5-DEC1E70B1AEA}</x14:id>
        </ext>
      </extLst>
    </cfRule>
  </conditionalFormatting>
  <conditionalFormatting sqref="Q78">
    <cfRule type="dataBar" priority="1497">
      <dataBar>
        <cfvo type="num" val="0"/>
        <cfvo type="num" val="1"/>
        <color theme="9" tint="-0.499984740745262"/>
      </dataBar>
      <extLst>
        <ext xmlns:x14="http://schemas.microsoft.com/office/spreadsheetml/2009/9/main" uri="{B025F937-C7B1-47D3-B67F-A62EFF666E3E}">
          <x14:id>{DEA39230-AFFB-423D-AC94-239AD98BE9B8}</x14:id>
        </ext>
      </extLst>
    </cfRule>
    <cfRule type="dataBar" priority="1498">
      <dataBar>
        <cfvo type="num" val="0"/>
        <cfvo type="num" val="1"/>
        <color rgb="FF638EC6"/>
      </dataBar>
      <extLst>
        <ext xmlns:x14="http://schemas.microsoft.com/office/spreadsheetml/2009/9/main" uri="{B025F937-C7B1-47D3-B67F-A62EFF666E3E}">
          <x14:id>{20551579-D754-4269-832C-BE5A33B45A1C}</x14:id>
        </ext>
      </extLst>
    </cfRule>
    <cfRule type="dataBar" priority="1499">
      <dataBar>
        <cfvo type="num" val="0"/>
        <cfvo type="num" val="1"/>
        <color rgb="FF00B0F0"/>
      </dataBar>
      <extLst>
        <ext xmlns:x14="http://schemas.microsoft.com/office/spreadsheetml/2009/9/main" uri="{B025F937-C7B1-47D3-B67F-A62EFF666E3E}">
          <x14:id>{32A1881F-A85E-473A-A23F-68C0CAE89200}</x14:id>
        </ext>
      </extLst>
    </cfRule>
    <cfRule type="dataBar" priority="1500">
      <dataBar>
        <cfvo type="min"/>
        <cfvo type="max"/>
        <color rgb="FF00B0F0"/>
      </dataBar>
      <extLst>
        <ext xmlns:x14="http://schemas.microsoft.com/office/spreadsheetml/2009/9/main" uri="{B025F937-C7B1-47D3-B67F-A62EFF666E3E}">
          <x14:id>{E16D1861-266A-487B-892B-E781119DDFA8}</x14:id>
        </ext>
      </extLst>
    </cfRule>
    <cfRule type="dataBar" priority="1501">
      <dataBar>
        <cfvo type="num" val="0"/>
        <cfvo type="num" val="1"/>
        <color rgb="FF63C384"/>
      </dataBar>
      <extLst>
        <ext xmlns:x14="http://schemas.microsoft.com/office/spreadsheetml/2009/9/main" uri="{B025F937-C7B1-47D3-B67F-A62EFF666E3E}">
          <x14:id>{B77A37C6-091F-4F07-A9A3-2232B0D6BA69}</x14:id>
        </ext>
      </extLst>
    </cfRule>
    <cfRule type="dataBar" priority="1502">
      <dataBar>
        <cfvo type="min"/>
        <cfvo type="max"/>
        <color rgb="FF008AEF"/>
      </dataBar>
      <extLst>
        <ext xmlns:x14="http://schemas.microsoft.com/office/spreadsheetml/2009/9/main" uri="{B025F937-C7B1-47D3-B67F-A62EFF666E3E}">
          <x14:id>{52A31421-FE93-4577-AA0F-9A7CA65CD052}</x14:id>
        </ext>
      </extLst>
    </cfRule>
  </conditionalFormatting>
  <conditionalFormatting sqref="Q81">
    <cfRule type="dataBar" priority="73">
      <dataBar>
        <cfvo type="num" val="0"/>
        <cfvo type="num" val="1"/>
        <color theme="9" tint="-0.499984740745262"/>
      </dataBar>
      <extLst>
        <ext xmlns:x14="http://schemas.microsoft.com/office/spreadsheetml/2009/9/main" uri="{B025F937-C7B1-47D3-B67F-A62EFF666E3E}">
          <x14:id>{4628B4A3-39DF-41BD-9819-B6F0BFBEE76A}</x14:id>
        </ext>
      </extLst>
    </cfRule>
    <cfRule type="dataBar" priority="74">
      <dataBar>
        <cfvo type="num" val="0"/>
        <cfvo type="num" val="1"/>
        <color rgb="FF638EC6"/>
      </dataBar>
      <extLst>
        <ext xmlns:x14="http://schemas.microsoft.com/office/spreadsheetml/2009/9/main" uri="{B025F937-C7B1-47D3-B67F-A62EFF666E3E}">
          <x14:id>{E9116014-009D-4CF0-94D7-F51D19A8B8CA}</x14:id>
        </ext>
      </extLst>
    </cfRule>
    <cfRule type="dataBar" priority="75">
      <dataBar>
        <cfvo type="num" val="0"/>
        <cfvo type="num" val="1"/>
        <color rgb="FF00B0F0"/>
      </dataBar>
      <extLst>
        <ext xmlns:x14="http://schemas.microsoft.com/office/spreadsheetml/2009/9/main" uri="{B025F937-C7B1-47D3-B67F-A62EFF666E3E}">
          <x14:id>{B0B2807C-A1F4-4590-97AC-EEE2A1C79F08}</x14:id>
        </ext>
      </extLst>
    </cfRule>
    <cfRule type="dataBar" priority="76">
      <dataBar>
        <cfvo type="min"/>
        <cfvo type="max"/>
        <color rgb="FF00B0F0"/>
      </dataBar>
      <extLst>
        <ext xmlns:x14="http://schemas.microsoft.com/office/spreadsheetml/2009/9/main" uri="{B025F937-C7B1-47D3-B67F-A62EFF666E3E}">
          <x14:id>{B1545199-255E-43A1-B80C-8BA96D16A5B0}</x14:id>
        </ext>
      </extLst>
    </cfRule>
    <cfRule type="dataBar" priority="77">
      <dataBar>
        <cfvo type="num" val="0"/>
        <cfvo type="num" val="1"/>
        <color rgb="FF63C384"/>
      </dataBar>
      <extLst>
        <ext xmlns:x14="http://schemas.microsoft.com/office/spreadsheetml/2009/9/main" uri="{B025F937-C7B1-47D3-B67F-A62EFF666E3E}">
          <x14:id>{A855E48E-0F8A-4CFD-AD5D-BAF878672C64}</x14:id>
        </ext>
      </extLst>
    </cfRule>
    <cfRule type="dataBar" priority="78">
      <dataBar>
        <cfvo type="min"/>
        <cfvo type="max"/>
        <color rgb="FF008AEF"/>
      </dataBar>
      <extLst>
        <ext xmlns:x14="http://schemas.microsoft.com/office/spreadsheetml/2009/9/main" uri="{B025F937-C7B1-47D3-B67F-A62EFF666E3E}">
          <x14:id>{C1F5E13C-D2B7-4D12-8A5B-1D8D530E7406}</x14:id>
        </ext>
      </extLst>
    </cfRule>
  </conditionalFormatting>
  <conditionalFormatting sqref="Q82:Q98">
    <cfRule type="dataBar" priority="596">
      <dataBar>
        <cfvo type="num" val="0"/>
        <cfvo type="num" val="1"/>
        <color theme="9" tint="-0.499984740745262"/>
      </dataBar>
      <extLst>
        <ext xmlns:x14="http://schemas.microsoft.com/office/spreadsheetml/2009/9/main" uri="{B025F937-C7B1-47D3-B67F-A62EFF666E3E}">
          <x14:id>{AD45435F-12E1-4E28-80A8-F6D6330632AF}</x14:id>
        </ext>
      </extLst>
    </cfRule>
    <cfRule type="dataBar" priority="597">
      <dataBar>
        <cfvo type="num" val="0"/>
        <cfvo type="num" val="1"/>
        <color rgb="FF638EC6"/>
      </dataBar>
      <extLst>
        <ext xmlns:x14="http://schemas.microsoft.com/office/spreadsheetml/2009/9/main" uri="{B025F937-C7B1-47D3-B67F-A62EFF666E3E}">
          <x14:id>{4D17576E-F04B-4315-B61D-9EF2634E3C79}</x14:id>
        </ext>
      </extLst>
    </cfRule>
    <cfRule type="dataBar" priority="598">
      <dataBar>
        <cfvo type="num" val="0"/>
        <cfvo type="num" val="1"/>
        <color rgb="FF00B0F0"/>
      </dataBar>
      <extLst>
        <ext xmlns:x14="http://schemas.microsoft.com/office/spreadsheetml/2009/9/main" uri="{B025F937-C7B1-47D3-B67F-A62EFF666E3E}">
          <x14:id>{1AC947D9-2BCB-4C2F-AC35-EDDA66BCB681}</x14:id>
        </ext>
      </extLst>
    </cfRule>
    <cfRule type="dataBar" priority="599">
      <dataBar>
        <cfvo type="min"/>
        <cfvo type="max"/>
        <color rgb="FF00B0F0"/>
      </dataBar>
      <extLst>
        <ext xmlns:x14="http://schemas.microsoft.com/office/spreadsheetml/2009/9/main" uri="{B025F937-C7B1-47D3-B67F-A62EFF666E3E}">
          <x14:id>{CCCFDA7E-64C8-4739-BB53-D98D7EFFE071}</x14:id>
        </ext>
      </extLst>
    </cfRule>
    <cfRule type="dataBar" priority="600">
      <dataBar>
        <cfvo type="num" val="0"/>
        <cfvo type="num" val="1"/>
        <color rgb="FF63C384"/>
      </dataBar>
      <extLst>
        <ext xmlns:x14="http://schemas.microsoft.com/office/spreadsheetml/2009/9/main" uri="{B025F937-C7B1-47D3-B67F-A62EFF666E3E}">
          <x14:id>{1C0A17CA-FCA4-4F26-85F8-58D783C5566E}</x14:id>
        </ext>
      </extLst>
    </cfRule>
    <cfRule type="dataBar" priority="601">
      <dataBar>
        <cfvo type="min"/>
        <cfvo type="max"/>
        <color rgb="FF008AEF"/>
      </dataBar>
      <extLst>
        <ext xmlns:x14="http://schemas.microsoft.com/office/spreadsheetml/2009/9/main" uri="{B025F937-C7B1-47D3-B67F-A62EFF666E3E}">
          <x14:id>{BBD3DCC9-39A8-488D-812C-7391E77CBFF8}</x14:id>
        </ext>
      </extLst>
    </cfRule>
  </conditionalFormatting>
  <conditionalFormatting sqref="Q102:Q106">
    <cfRule type="dataBar" priority="1461">
      <dataBar>
        <cfvo type="num" val="0"/>
        <cfvo type="num" val="1"/>
        <color theme="9" tint="-0.499984740745262"/>
      </dataBar>
      <extLst>
        <ext xmlns:x14="http://schemas.microsoft.com/office/spreadsheetml/2009/9/main" uri="{B025F937-C7B1-47D3-B67F-A62EFF666E3E}">
          <x14:id>{E4F0AA99-45E1-4BA8-A33D-A4878E50B5A3}</x14:id>
        </ext>
      </extLst>
    </cfRule>
    <cfRule type="dataBar" priority="1462">
      <dataBar>
        <cfvo type="num" val="0"/>
        <cfvo type="num" val="1"/>
        <color rgb="FF638EC6"/>
      </dataBar>
      <extLst>
        <ext xmlns:x14="http://schemas.microsoft.com/office/spreadsheetml/2009/9/main" uri="{B025F937-C7B1-47D3-B67F-A62EFF666E3E}">
          <x14:id>{33A1B6DB-1B5F-4611-88A9-98F8AFC80E95}</x14:id>
        </ext>
      </extLst>
    </cfRule>
    <cfRule type="dataBar" priority="1463">
      <dataBar>
        <cfvo type="num" val="0"/>
        <cfvo type="num" val="1"/>
        <color rgb="FF00B0F0"/>
      </dataBar>
      <extLst>
        <ext xmlns:x14="http://schemas.microsoft.com/office/spreadsheetml/2009/9/main" uri="{B025F937-C7B1-47D3-B67F-A62EFF666E3E}">
          <x14:id>{A6533CF9-1C5A-4144-98C7-A8C2E34A064A}</x14:id>
        </ext>
      </extLst>
    </cfRule>
    <cfRule type="dataBar" priority="1464">
      <dataBar>
        <cfvo type="min"/>
        <cfvo type="max"/>
        <color rgb="FF00B0F0"/>
      </dataBar>
      <extLst>
        <ext xmlns:x14="http://schemas.microsoft.com/office/spreadsheetml/2009/9/main" uri="{B025F937-C7B1-47D3-B67F-A62EFF666E3E}">
          <x14:id>{68F40C92-0064-47E6-8F8E-EC7DD94BB639}</x14:id>
        </ext>
      </extLst>
    </cfRule>
    <cfRule type="dataBar" priority="1465">
      <dataBar>
        <cfvo type="num" val="0"/>
        <cfvo type="num" val="1"/>
        <color rgb="FF63C384"/>
      </dataBar>
      <extLst>
        <ext xmlns:x14="http://schemas.microsoft.com/office/spreadsheetml/2009/9/main" uri="{B025F937-C7B1-47D3-B67F-A62EFF666E3E}">
          <x14:id>{F3B73DC6-0D5A-454C-9AC1-5364E04DAEC8}</x14:id>
        </ext>
      </extLst>
    </cfRule>
    <cfRule type="dataBar" priority="1466">
      <dataBar>
        <cfvo type="min"/>
        <cfvo type="max"/>
        <color rgb="FF008AEF"/>
      </dataBar>
      <extLst>
        <ext xmlns:x14="http://schemas.microsoft.com/office/spreadsheetml/2009/9/main" uri="{B025F937-C7B1-47D3-B67F-A62EFF666E3E}">
          <x14:id>{95FB1276-8057-4DBB-BFFD-F06BD891501F}</x14:id>
        </ext>
      </extLst>
    </cfRule>
  </conditionalFormatting>
  <conditionalFormatting sqref="Q110:Q115">
    <cfRule type="dataBar" priority="1425">
      <dataBar>
        <cfvo type="num" val="0"/>
        <cfvo type="num" val="1"/>
        <color theme="9" tint="-0.499984740745262"/>
      </dataBar>
      <extLst>
        <ext xmlns:x14="http://schemas.microsoft.com/office/spreadsheetml/2009/9/main" uri="{B025F937-C7B1-47D3-B67F-A62EFF666E3E}">
          <x14:id>{B6E14C13-2F53-48C0-BC7F-DAD1FDA54086}</x14:id>
        </ext>
      </extLst>
    </cfRule>
    <cfRule type="dataBar" priority="1426">
      <dataBar>
        <cfvo type="num" val="0"/>
        <cfvo type="num" val="1"/>
        <color rgb="FF638EC6"/>
      </dataBar>
      <extLst>
        <ext xmlns:x14="http://schemas.microsoft.com/office/spreadsheetml/2009/9/main" uri="{B025F937-C7B1-47D3-B67F-A62EFF666E3E}">
          <x14:id>{0F0A1B93-A7A6-4AAA-A235-1CA43A4CB1EE}</x14:id>
        </ext>
      </extLst>
    </cfRule>
    <cfRule type="dataBar" priority="1427">
      <dataBar>
        <cfvo type="num" val="0"/>
        <cfvo type="num" val="1"/>
        <color rgb="FF00B0F0"/>
      </dataBar>
      <extLst>
        <ext xmlns:x14="http://schemas.microsoft.com/office/spreadsheetml/2009/9/main" uri="{B025F937-C7B1-47D3-B67F-A62EFF666E3E}">
          <x14:id>{F1E0AB2F-733F-458E-A565-9D6D52394633}</x14:id>
        </ext>
      </extLst>
    </cfRule>
    <cfRule type="dataBar" priority="1428">
      <dataBar>
        <cfvo type="min"/>
        <cfvo type="max"/>
        <color rgb="FF00B0F0"/>
      </dataBar>
      <extLst>
        <ext xmlns:x14="http://schemas.microsoft.com/office/spreadsheetml/2009/9/main" uri="{B025F937-C7B1-47D3-B67F-A62EFF666E3E}">
          <x14:id>{09C59596-2D24-4048-9CD0-48FEA6A5828D}</x14:id>
        </ext>
      </extLst>
    </cfRule>
    <cfRule type="dataBar" priority="1429">
      <dataBar>
        <cfvo type="num" val="0"/>
        <cfvo type="num" val="1"/>
        <color rgb="FF63C384"/>
      </dataBar>
      <extLst>
        <ext xmlns:x14="http://schemas.microsoft.com/office/spreadsheetml/2009/9/main" uri="{B025F937-C7B1-47D3-B67F-A62EFF666E3E}">
          <x14:id>{D25851AB-BBE3-44EF-BCA1-991867501710}</x14:id>
        </ext>
      </extLst>
    </cfRule>
    <cfRule type="dataBar" priority="1430">
      <dataBar>
        <cfvo type="min"/>
        <cfvo type="max"/>
        <color rgb="FF008AEF"/>
      </dataBar>
      <extLst>
        <ext xmlns:x14="http://schemas.microsoft.com/office/spreadsheetml/2009/9/main" uri="{B025F937-C7B1-47D3-B67F-A62EFF666E3E}">
          <x14:id>{FDD857BA-11CE-4F0B-9749-5A4278BC21B8}</x14:id>
        </ext>
      </extLst>
    </cfRule>
  </conditionalFormatting>
  <conditionalFormatting sqref="Q9:S9">
    <cfRule type="dataBar" priority="638">
      <dataBar>
        <cfvo type="num" val="0"/>
        <cfvo type="num" val="1"/>
        <color theme="9" tint="-0.499984740745262"/>
      </dataBar>
      <extLst>
        <ext xmlns:x14="http://schemas.microsoft.com/office/spreadsheetml/2009/9/main" uri="{B025F937-C7B1-47D3-B67F-A62EFF666E3E}">
          <x14:id>{CD4B1A78-9F35-4F0F-9699-FD6318A225D5}</x14:id>
        </ext>
      </extLst>
    </cfRule>
    <cfRule type="dataBar" priority="639">
      <dataBar>
        <cfvo type="num" val="0"/>
        <cfvo type="num" val="1"/>
        <color rgb="FF00B0F0"/>
      </dataBar>
      <extLst>
        <ext xmlns:x14="http://schemas.microsoft.com/office/spreadsheetml/2009/9/main" uri="{B025F937-C7B1-47D3-B67F-A62EFF666E3E}">
          <x14:id>{D3ADFD11-E7AD-4817-AC60-11EB7A729A0E}</x14:id>
        </ext>
      </extLst>
    </cfRule>
    <cfRule type="dataBar" priority="640">
      <dataBar>
        <cfvo type="min"/>
        <cfvo type="max"/>
        <color rgb="FF00B0F0"/>
      </dataBar>
      <extLst>
        <ext xmlns:x14="http://schemas.microsoft.com/office/spreadsheetml/2009/9/main" uri="{B025F937-C7B1-47D3-B67F-A62EFF666E3E}">
          <x14:id>{60D0BEC4-6B93-4415-916E-E0E6EF801391}</x14:id>
        </ext>
      </extLst>
    </cfRule>
    <cfRule type="dataBar" priority="641">
      <dataBar>
        <cfvo type="num" val="0"/>
        <cfvo type="num" val="1"/>
        <color rgb="FF638EC6"/>
      </dataBar>
      <extLst>
        <ext xmlns:x14="http://schemas.microsoft.com/office/spreadsheetml/2009/9/main" uri="{B025F937-C7B1-47D3-B67F-A62EFF666E3E}">
          <x14:id>{D201299E-57AC-471D-9BB0-E3420BAB1B17}</x14:id>
        </ext>
      </extLst>
    </cfRule>
    <cfRule type="dataBar" priority="642">
      <dataBar>
        <cfvo type="min"/>
        <cfvo type="max"/>
        <color rgb="FF008AEF"/>
      </dataBar>
      <extLst>
        <ext xmlns:x14="http://schemas.microsoft.com/office/spreadsheetml/2009/9/main" uri="{B025F937-C7B1-47D3-B67F-A62EFF666E3E}">
          <x14:id>{DE778C71-1E52-4AE7-A00A-A3423493A160}</x14:id>
        </ext>
      </extLst>
    </cfRule>
    <cfRule type="dataBar" priority="643">
      <dataBar>
        <cfvo type="num" val="0"/>
        <cfvo type="num" val="1"/>
        <color rgb="FF63C384"/>
      </dataBar>
      <extLst>
        <ext xmlns:x14="http://schemas.microsoft.com/office/spreadsheetml/2009/9/main" uri="{B025F937-C7B1-47D3-B67F-A62EFF666E3E}">
          <x14:id>{8FDD3C4A-A16C-45E8-A4F2-8192EE266950}</x14:id>
        </ext>
      </extLst>
    </cfRule>
  </conditionalFormatting>
  <conditionalFormatting sqref="Q10:S10">
    <cfRule type="dataBar" priority="632">
      <dataBar>
        <cfvo type="num" val="0"/>
        <cfvo type="num" val="1"/>
        <color theme="9" tint="-0.499984740745262"/>
      </dataBar>
      <extLst>
        <ext xmlns:x14="http://schemas.microsoft.com/office/spreadsheetml/2009/9/main" uri="{B025F937-C7B1-47D3-B67F-A62EFF666E3E}">
          <x14:id>{186ABD16-D2BF-44C1-AD49-5BF83D30DC16}</x14:id>
        </ext>
      </extLst>
    </cfRule>
    <cfRule type="dataBar" priority="633">
      <dataBar>
        <cfvo type="num" val="0"/>
        <cfvo type="num" val="1"/>
        <color rgb="FF00B0F0"/>
      </dataBar>
      <extLst>
        <ext xmlns:x14="http://schemas.microsoft.com/office/spreadsheetml/2009/9/main" uri="{B025F937-C7B1-47D3-B67F-A62EFF666E3E}">
          <x14:id>{B6210289-3AC8-4210-B7F3-0FD32B2346EF}</x14:id>
        </ext>
      </extLst>
    </cfRule>
    <cfRule type="dataBar" priority="634">
      <dataBar>
        <cfvo type="min"/>
        <cfvo type="max"/>
        <color rgb="FF00B0F0"/>
      </dataBar>
      <extLst>
        <ext xmlns:x14="http://schemas.microsoft.com/office/spreadsheetml/2009/9/main" uri="{B025F937-C7B1-47D3-B67F-A62EFF666E3E}">
          <x14:id>{3F2A081A-265F-4C1D-98B7-E82115F04EA3}</x14:id>
        </ext>
      </extLst>
    </cfRule>
    <cfRule type="dataBar" priority="635">
      <dataBar>
        <cfvo type="num" val="0"/>
        <cfvo type="num" val="1"/>
        <color rgb="FF638EC6"/>
      </dataBar>
      <extLst>
        <ext xmlns:x14="http://schemas.microsoft.com/office/spreadsheetml/2009/9/main" uri="{B025F937-C7B1-47D3-B67F-A62EFF666E3E}">
          <x14:id>{434CC090-64A1-4546-8FF8-5DE8A7F4C150}</x14:id>
        </ext>
      </extLst>
    </cfRule>
    <cfRule type="dataBar" priority="636">
      <dataBar>
        <cfvo type="min"/>
        <cfvo type="max"/>
        <color rgb="FF008AEF"/>
      </dataBar>
      <extLst>
        <ext xmlns:x14="http://schemas.microsoft.com/office/spreadsheetml/2009/9/main" uri="{B025F937-C7B1-47D3-B67F-A62EFF666E3E}">
          <x14:id>{16775079-891B-4AAC-952E-FA9A1C46FF68}</x14:id>
        </ext>
      </extLst>
    </cfRule>
    <cfRule type="dataBar" priority="637">
      <dataBar>
        <cfvo type="num" val="0"/>
        <cfvo type="num" val="1"/>
        <color rgb="FF63C384"/>
      </dataBar>
      <extLst>
        <ext xmlns:x14="http://schemas.microsoft.com/office/spreadsheetml/2009/9/main" uri="{B025F937-C7B1-47D3-B67F-A62EFF666E3E}">
          <x14:id>{C19D894E-8587-47AD-81C0-FED95B7350C8}</x14:id>
        </ext>
      </extLst>
    </cfRule>
  </conditionalFormatting>
  <conditionalFormatting sqref="Q25:S25">
    <cfRule type="dataBar" priority="620">
      <dataBar>
        <cfvo type="num" val="0"/>
        <cfvo type="num" val="1"/>
        <color theme="9" tint="-0.499984740745262"/>
      </dataBar>
      <extLst>
        <ext xmlns:x14="http://schemas.microsoft.com/office/spreadsheetml/2009/9/main" uri="{B025F937-C7B1-47D3-B67F-A62EFF666E3E}">
          <x14:id>{8B971DDC-AD5F-4024-8D60-25A1096FF053}</x14:id>
        </ext>
      </extLst>
    </cfRule>
    <cfRule type="dataBar" priority="621">
      <dataBar>
        <cfvo type="num" val="0"/>
        <cfvo type="num" val="1"/>
        <color rgb="FF00B0F0"/>
      </dataBar>
      <extLst>
        <ext xmlns:x14="http://schemas.microsoft.com/office/spreadsheetml/2009/9/main" uri="{B025F937-C7B1-47D3-B67F-A62EFF666E3E}">
          <x14:id>{62807C1F-0F1F-43C0-9E25-E165ABE25BFE}</x14:id>
        </ext>
      </extLst>
    </cfRule>
    <cfRule type="dataBar" priority="622">
      <dataBar>
        <cfvo type="min"/>
        <cfvo type="max"/>
        <color rgb="FF00B0F0"/>
      </dataBar>
      <extLst>
        <ext xmlns:x14="http://schemas.microsoft.com/office/spreadsheetml/2009/9/main" uri="{B025F937-C7B1-47D3-B67F-A62EFF666E3E}">
          <x14:id>{9032919F-AD6C-4112-82A1-EBCE53628A8B}</x14:id>
        </ext>
      </extLst>
    </cfRule>
    <cfRule type="dataBar" priority="623">
      <dataBar>
        <cfvo type="num" val="0"/>
        <cfvo type="num" val="1"/>
        <color rgb="FF638EC6"/>
      </dataBar>
      <extLst>
        <ext xmlns:x14="http://schemas.microsoft.com/office/spreadsheetml/2009/9/main" uri="{B025F937-C7B1-47D3-B67F-A62EFF666E3E}">
          <x14:id>{15482DF1-1B6F-41E9-B522-DA09CD3EF65F}</x14:id>
        </ext>
      </extLst>
    </cfRule>
    <cfRule type="dataBar" priority="624">
      <dataBar>
        <cfvo type="min"/>
        <cfvo type="max"/>
        <color rgb="FF008AEF"/>
      </dataBar>
      <extLst>
        <ext xmlns:x14="http://schemas.microsoft.com/office/spreadsheetml/2009/9/main" uri="{B025F937-C7B1-47D3-B67F-A62EFF666E3E}">
          <x14:id>{3AAC67A9-3495-4177-B6FE-6615C4C079FA}</x14:id>
        </ext>
      </extLst>
    </cfRule>
    <cfRule type="dataBar" priority="625">
      <dataBar>
        <cfvo type="num" val="0"/>
        <cfvo type="num" val="1"/>
        <color rgb="FF63C384"/>
      </dataBar>
      <extLst>
        <ext xmlns:x14="http://schemas.microsoft.com/office/spreadsheetml/2009/9/main" uri="{B025F937-C7B1-47D3-B67F-A62EFF666E3E}">
          <x14:id>{802EF09D-5354-4D20-A70C-C705B181DDE0}</x14:id>
        </ext>
      </extLst>
    </cfRule>
  </conditionalFormatting>
  <conditionalFormatting sqref="R11">
    <cfRule type="dataBar" priority="372">
      <dataBar>
        <cfvo type="num" val="0"/>
        <cfvo type="num" val="1"/>
        <color theme="9" tint="-0.499984740745262"/>
      </dataBar>
      <extLst>
        <ext xmlns:x14="http://schemas.microsoft.com/office/spreadsheetml/2009/9/main" uri="{B025F937-C7B1-47D3-B67F-A62EFF666E3E}">
          <x14:id>{F7DB2B3A-D087-490F-B580-0EF473020966}</x14:id>
        </ext>
      </extLst>
    </cfRule>
    <cfRule type="dataBar" priority="373">
      <dataBar>
        <cfvo type="num" val="0"/>
        <cfvo type="num" val="1"/>
        <color rgb="FF00B0F0"/>
      </dataBar>
      <extLst>
        <ext xmlns:x14="http://schemas.microsoft.com/office/spreadsheetml/2009/9/main" uri="{B025F937-C7B1-47D3-B67F-A62EFF666E3E}">
          <x14:id>{0436C900-4E1D-49CE-A026-98952C09E66E}</x14:id>
        </ext>
      </extLst>
    </cfRule>
    <cfRule type="dataBar" priority="374">
      <dataBar>
        <cfvo type="min"/>
        <cfvo type="max"/>
        <color rgb="FF00B0F0"/>
      </dataBar>
      <extLst>
        <ext xmlns:x14="http://schemas.microsoft.com/office/spreadsheetml/2009/9/main" uri="{B025F937-C7B1-47D3-B67F-A62EFF666E3E}">
          <x14:id>{7737FDEF-3525-40EA-9917-9BF9862A277D}</x14:id>
        </ext>
      </extLst>
    </cfRule>
    <cfRule type="dataBar" priority="375">
      <dataBar>
        <cfvo type="num" val="0"/>
        <cfvo type="num" val="1"/>
        <color rgb="FF638EC6"/>
      </dataBar>
      <extLst>
        <ext xmlns:x14="http://schemas.microsoft.com/office/spreadsheetml/2009/9/main" uri="{B025F937-C7B1-47D3-B67F-A62EFF666E3E}">
          <x14:id>{5DCEDA8B-6A91-4090-ADA5-5351731B2FAD}</x14:id>
        </ext>
      </extLst>
    </cfRule>
    <cfRule type="dataBar" priority="376">
      <dataBar>
        <cfvo type="min"/>
        <cfvo type="max"/>
        <color rgb="FF008AEF"/>
      </dataBar>
      <extLst>
        <ext xmlns:x14="http://schemas.microsoft.com/office/spreadsheetml/2009/9/main" uri="{B025F937-C7B1-47D3-B67F-A62EFF666E3E}">
          <x14:id>{5C326C21-9F7E-41A1-AFF4-E87EE921327B}</x14:id>
        </ext>
      </extLst>
    </cfRule>
    <cfRule type="dataBar" priority="377">
      <dataBar>
        <cfvo type="num" val="0"/>
        <cfvo type="num" val="1"/>
        <color rgb="FF63C384"/>
      </dataBar>
      <extLst>
        <ext xmlns:x14="http://schemas.microsoft.com/office/spreadsheetml/2009/9/main" uri="{B025F937-C7B1-47D3-B67F-A62EFF666E3E}">
          <x14:id>{39FD1E0B-BA2A-440F-A958-0B490E1A88D1}</x14:id>
        </ext>
      </extLst>
    </cfRule>
  </conditionalFormatting>
  <conditionalFormatting sqref="R13:R15">
    <cfRule type="dataBar" priority="366">
      <dataBar>
        <cfvo type="num" val="0"/>
        <cfvo type="num" val="1"/>
        <color theme="9" tint="-0.499984740745262"/>
      </dataBar>
      <extLst>
        <ext xmlns:x14="http://schemas.microsoft.com/office/spreadsheetml/2009/9/main" uri="{B025F937-C7B1-47D3-B67F-A62EFF666E3E}">
          <x14:id>{17F55D3B-034F-493D-AD02-2DAB0F4B6DD4}</x14:id>
        </ext>
      </extLst>
    </cfRule>
    <cfRule type="dataBar" priority="367">
      <dataBar>
        <cfvo type="num" val="0"/>
        <cfvo type="num" val="1"/>
        <color rgb="FF00B0F0"/>
      </dataBar>
      <extLst>
        <ext xmlns:x14="http://schemas.microsoft.com/office/spreadsheetml/2009/9/main" uri="{B025F937-C7B1-47D3-B67F-A62EFF666E3E}">
          <x14:id>{99A9409F-208F-4B01-8C5C-DCB819EF3B88}</x14:id>
        </ext>
      </extLst>
    </cfRule>
    <cfRule type="dataBar" priority="368">
      <dataBar>
        <cfvo type="min"/>
        <cfvo type="max"/>
        <color rgb="FF00B0F0"/>
      </dataBar>
      <extLst>
        <ext xmlns:x14="http://schemas.microsoft.com/office/spreadsheetml/2009/9/main" uri="{B025F937-C7B1-47D3-B67F-A62EFF666E3E}">
          <x14:id>{111E73D3-1B90-4FF7-9AE8-7FE1E7FBC4B5}</x14:id>
        </ext>
      </extLst>
    </cfRule>
    <cfRule type="dataBar" priority="369">
      <dataBar>
        <cfvo type="num" val="0"/>
        <cfvo type="num" val="1"/>
        <color rgb="FF638EC6"/>
      </dataBar>
      <extLst>
        <ext xmlns:x14="http://schemas.microsoft.com/office/spreadsheetml/2009/9/main" uri="{B025F937-C7B1-47D3-B67F-A62EFF666E3E}">
          <x14:id>{B66CCA0B-91BE-4A32-8CE4-263D3673CA21}</x14:id>
        </ext>
      </extLst>
    </cfRule>
    <cfRule type="dataBar" priority="370">
      <dataBar>
        <cfvo type="min"/>
        <cfvo type="max"/>
        <color rgb="FF008AEF"/>
      </dataBar>
      <extLst>
        <ext xmlns:x14="http://schemas.microsoft.com/office/spreadsheetml/2009/9/main" uri="{B025F937-C7B1-47D3-B67F-A62EFF666E3E}">
          <x14:id>{0722A2B4-668B-48AB-A1C3-6AD2521E97C8}</x14:id>
        </ext>
      </extLst>
    </cfRule>
    <cfRule type="dataBar" priority="371">
      <dataBar>
        <cfvo type="num" val="0"/>
        <cfvo type="num" val="1"/>
        <color rgb="FF63C384"/>
      </dataBar>
      <extLst>
        <ext xmlns:x14="http://schemas.microsoft.com/office/spreadsheetml/2009/9/main" uri="{B025F937-C7B1-47D3-B67F-A62EFF666E3E}">
          <x14:id>{535755B8-CCC8-4314-8C07-6913B08E190E}</x14:id>
        </ext>
      </extLst>
    </cfRule>
  </conditionalFormatting>
  <conditionalFormatting sqref="R16:R17">
    <cfRule type="dataBar" priority="590">
      <dataBar>
        <cfvo type="num" val="0"/>
        <cfvo type="num" val="1"/>
        <color theme="9" tint="-0.499984740745262"/>
      </dataBar>
      <extLst>
        <ext xmlns:x14="http://schemas.microsoft.com/office/spreadsheetml/2009/9/main" uri="{B025F937-C7B1-47D3-B67F-A62EFF666E3E}">
          <x14:id>{79DABD82-5250-4F6C-A9F4-8C83DE769A62}</x14:id>
        </ext>
      </extLst>
    </cfRule>
    <cfRule type="dataBar" priority="591">
      <dataBar>
        <cfvo type="num" val="0"/>
        <cfvo type="num" val="1"/>
        <color rgb="FF00B0F0"/>
      </dataBar>
      <extLst>
        <ext xmlns:x14="http://schemas.microsoft.com/office/spreadsheetml/2009/9/main" uri="{B025F937-C7B1-47D3-B67F-A62EFF666E3E}">
          <x14:id>{105030AA-E30F-4B1E-8797-03E35630C837}</x14:id>
        </ext>
      </extLst>
    </cfRule>
    <cfRule type="dataBar" priority="592">
      <dataBar>
        <cfvo type="min"/>
        <cfvo type="max"/>
        <color rgb="FF00B0F0"/>
      </dataBar>
      <extLst>
        <ext xmlns:x14="http://schemas.microsoft.com/office/spreadsheetml/2009/9/main" uri="{B025F937-C7B1-47D3-B67F-A62EFF666E3E}">
          <x14:id>{9FF03B4B-9589-4C18-A146-583556758819}</x14:id>
        </ext>
      </extLst>
    </cfRule>
    <cfRule type="dataBar" priority="593">
      <dataBar>
        <cfvo type="num" val="0"/>
        <cfvo type="num" val="1"/>
        <color rgb="FF638EC6"/>
      </dataBar>
      <extLst>
        <ext xmlns:x14="http://schemas.microsoft.com/office/spreadsheetml/2009/9/main" uri="{B025F937-C7B1-47D3-B67F-A62EFF666E3E}">
          <x14:id>{12E05E74-5D89-4CA7-B25A-601BBF2D416A}</x14:id>
        </ext>
      </extLst>
    </cfRule>
    <cfRule type="dataBar" priority="594">
      <dataBar>
        <cfvo type="min"/>
        <cfvo type="max"/>
        <color rgb="FF008AEF"/>
      </dataBar>
      <extLst>
        <ext xmlns:x14="http://schemas.microsoft.com/office/spreadsheetml/2009/9/main" uri="{B025F937-C7B1-47D3-B67F-A62EFF666E3E}">
          <x14:id>{A6864BAE-FB10-4064-8D1E-45AE8DB1AE99}</x14:id>
        </ext>
      </extLst>
    </cfRule>
    <cfRule type="dataBar" priority="595">
      <dataBar>
        <cfvo type="num" val="0"/>
        <cfvo type="num" val="1"/>
        <color rgb="FF63C384"/>
      </dataBar>
      <extLst>
        <ext xmlns:x14="http://schemas.microsoft.com/office/spreadsheetml/2009/9/main" uri="{B025F937-C7B1-47D3-B67F-A62EFF666E3E}">
          <x14:id>{B7AC3532-BD35-4E42-BC04-B91BCE8690EB}</x14:id>
        </ext>
      </extLst>
    </cfRule>
  </conditionalFormatting>
  <conditionalFormatting sqref="R18">
    <cfRule type="dataBar" priority="578">
      <dataBar>
        <cfvo type="num" val="0"/>
        <cfvo type="num" val="1"/>
        <color theme="9" tint="-0.499984740745262"/>
      </dataBar>
      <extLst>
        <ext xmlns:x14="http://schemas.microsoft.com/office/spreadsheetml/2009/9/main" uri="{B025F937-C7B1-47D3-B67F-A62EFF666E3E}">
          <x14:id>{6A34378F-3CD1-44FE-B61F-F596AB6C16B5}</x14:id>
        </ext>
      </extLst>
    </cfRule>
    <cfRule type="dataBar" priority="579">
      <dataBar>
        <cfvo type="num" val="0"/>
        <cfvo type="num" val="1"/>
        <color rgb="FF00B0F0"/>
      </dataBar>
      <extLst>
        <ext xmlns:x14="http://schemas.microsoft.com/office/spreadsheetml/2009/9/main" uri="{B025F937-C7B1-47D3-B67F-A62EFF666E3E}">
          <x14:id>{74CF6370-D686-4075-AA10-B2E28F52E7A7}</x14:id>
        </ext>
      </extLst>
    </cfRule>
    <cfRule type="dataBar" priority="580">
      <dataBar>
        <cfvo type="min"/>
        <cfvo type="max"/>
        <color rgb="FF00B0F0"/>
      </dataBar>
      <extLst>
        <ext xmlns:x14="http://schemas.microsoft.com/office/spreadsheetml/2009/9/main" uri="{B025F937-C7B1-47D3-B67F-A62EFF666E3E}">
          <x14:id>{BB375009-A91D-40F8-952D-80685027634D}</x14:id>
        </ext>
      </extLst>
    </cfRule>
    <cfRule type="dataBar" priority="581">
      <dataBar>
        <cfvo type="num" val="0"/>
        <cfvo type="num" val="1"/>
        <color rgb="FF638EC6"/>
      </dataBar>
      <extLst>
        <ext xmlns:x14="http://schemas.microsoft.com/office/spreadsheetml/2009/9/main" uri="{B025F937-C7B1-47D3-B67F-A62EFF666E3E}">
          <x14:id>{EA25D33C-BCD1-4931-A041-5A1E632428F1}</x14:id>
        </ext>
      </extLst>
    </cfRule>
    <cfRule type="dataBar" priority="582">
      <dataBar>
        <cfvo type="min"/>
        <cfvo type="max"/>
        <color rgb="FF008AEF"/>
      </dataBar>
      <extLst>
        <ext xmlns:x14="http://schemas.microsoft.com/office/spreadsheetml/2009/9/main" uri="{B025F937-C7B1-47D3-B67F-A62EFF666E3E}">
          <x14:id>{AD2CF6EC-B28A-434E-B25D-E7C771EDB528}</x14:id>
        </ext>
      </extLst>
    </cfRule>
    <cfRule type="dataBar" priority="583">
      <dataBar>
        <cfvo type="num" val="0"/>
        <cfvo type="num" val="1"/>
        <color rgb="FF63C384"/>
      </dataBar>
      <extLst>
        <ext xmlns:x14="http://schemas.microsoft.com/office/spreadsheetml/2009/9/main" uri="{B025F937-C7B1-47D3-B67F-A62EFF666E3E}">
          <x14:id>{5D539B31-0EBE-4400-BE58-F64EF12D8ED2}</x14:id>
        </ext>
      </extLst>
    </cfRule>
  </conditionalFormatting>
  <conditionalFormatting sqref="R40:R41">
    <cfRule type="dataBar" priority="584">
      <dataBar>
        <cfvo type="num" val="0"/>
        <cfvo type="num" val="1"/>
        <color theme="9" tint="-0.499984740745262"/>
      </dataBar>
      <extLst>
        <ext xmlns:x14="http://schemas.microsoft.com/office/spreadsheetml/2009/9/main" uri="{B025F937-C7B1-47D3-B67F-A62EFF666E3E}">
          <x14:id>{86C32B16-FCD6-4B01-9055-DF5709DFE043}</x14:id>
        </ext>
      </extLst>
    </cfRule>
    <cfRule type="dataBar" priority="585">
      <dataBar>
        <cfvo type="num" val="0"/>
        <cfvo type="num" val="1"/>
        <color rgb="FF00B0F0"/>
      </dataBar>
      <extLst>
        <ext xmlns:x14="http://schemas.microsoft.com/office/spreadsheetml/2009/9/main" uri="{B025F937-C7B1-47D3-B67F-A62EFF666E3E}">
          <x14:id>{251D70FA-398E-4842-874D-574266FD004F}</x14:id>
        </ext>
      </extLst>
    </cfRule>
    <cfRule type="dataBar" priority="586">
      <dataBar>
        <cfvo type="min"/>
        <cfvo type="max"/>
        <color rgb="FF00B0F0"/>
      </dataBar>
      <extLst>
        <ext xmlns:x14="http://schemas.microsoft.com/office/spreadsheetml/2009/9/main" uri="{B025F937-C7B1-47D3-B67F-A62EFF666E3E}">
          <x14:id>{85BB2999-5725-4F64-AE60-D8FE9B5048C3}</x14:id>
        </ext>
      </extLst>
    </cfRule>
    <cfRule type="dataBar" priority="587">
      <dataBar>
        <cfvo type="num" val="0"/>
        <cfvo type="num" val="1"/>
        <color rgb="FF638EC6"/>
      </dataBar>
      <extLst>
        <ext xmlns:x14="http://schemas.microsoft.com/office/spreadsheetml/2009/9/main" uri="{B025F937-C7B1-47D3-B67F-A62EFF666E3E}">
          <x14:id>{3C4EAEA1-804A-4CD7-AB2B-74A107E61253}</x14:id>
        </ext>
      </extLst>
    </cfRule>
    <cfRule type="dataBar" priority="588">
      <dataBar>
        <cfvo type="min"/>
        <cfvo type="max"/>
        <color rgb="FF008AEF"/>
      </dataBar>
      <extLst>
        <ext xmlns:x14="http://schemas.microsoft.com/office/spreadsheetml/2009/9/main" uri="{B025F937-C7B1-47D3-B67F-A62EFF666E3E}">
          <x14:id>{0E7B7794-1E5A-41A6-BE86-B7E79A909AEA}</x14:id>
        </ext>
      </extLst>
    </cfRule>
    <cfRule type="dataBar" priority="589">
      <dataBar>
        <cfvo type="num" val="0"/>
        <cfvo type="num" val="1"/>
        <color rgb="FF63C384"/>
      </dataBar>
      <extLst>
        <ext xmlns:x14="http://schemas.microsoft.com/office/spreadsheetml/2009/9/main" uri="{B025F937-C7B1-47D3-B67F-A62EFF666E3E}">
          <x14:id>{1263BB2D-D20F-430D-9C57-C1424E0D254C}</x14:id>
        </ext>
      </extLst>
    </cfRule>
  </conditionalFormatting>
  <conditionalFormatting sqref="R42:R44 R24 R26">
    <cfRule type="dataBar" priority="2926">
      <dataBar>
        <cfvo type="num" val="0"/>
        <cfvo type="num" val="1"/>
        <color rgb="FF00B0F0"/>
      </dataBar>
      <extLst>
        <ext xmlns:x14="http://schemas.microsoft.com/office/spreadsheetml/2009/9/main" uri="{B025F937-C7B1-47D3-B67F-A62EFF666E3E}">
          <x14:id>{B6150856-222E-49C6-8AA6-E8364A5AD9CA}</x14:id>
        </ext>
      </extLst>
    </cfRule>
    <cfRule type="dataBar" priority="2927">
      <dataBar>
        <cfvo type="min"/>
        <cfvo type="max"/>
        <color rgb="FF00B0F0"/>
      </dataBar>
      <extLst>
        <ext xmlns:x14="http://schemas.microsoft.com/office/spreadsheetml/2009/9/main" uri="{B025F937-C7B1-47D3-B67F-A62EFF666E3E}">
          <x14:id>{731EB95F-6D84-4555-B10C-9FA61A37AEA1}</x14:id>
        </ext>
      </extLst>
    </cfRule>
    <cfRule type="dataBar" priority="2928">
      <dataBar>
        <cfvo type="num" val="0"/>
        <cfvo type="num" val="1"/>
        <color rgb="FF638EC6"/>
      </dataBar>
      <extLst>
        <ext xmlns:x14="http://schemas.microsoft.com/office/spreadsheetml/2009/9/main" uri="{B025F937-C7B1-47D3-B67F-A62EFF666E3E}">
          <x14:id>{F414866F-BBEA-4A55-BD17-01F1B03BEB61}</x14:id>
        </ext>
      </extLst>
    </cfRule>
    <cfRule type="dataBar" priority="2929">
      <dataBar>
        <cfvo type="min"/>
        <cfvo type="max"/>
        <color rgb="FF008AEF"/>
      </dataBar>
      <extLst>
        <ext xmlns:x14="http://schemas.microsoft.com/office/spreadsheetml/2009/9/main" uri="{B025F937-C7B1-47D3-B67F-A62EFF666E3E}">
          <x14:id>{955E6693-BAB9-446A-9140-667E9C23C8C4}</x14:id>
        </ext>
      </extLst>
    </cfRule>
    <cfRule type="dataBar" priority="2930">
      <dataBar>
        <cfvo type="num" val="0"/>
        <cfvo type="num" val="1"/>
        <color rgb="FF63C384"/>
      </dataBar>
      <extLst>
        <ext xmlns:x14="http://schemas.microsoft.com/office/spreadsheetml/2009/9/main" uri="{B025F937-C7B1-47D3-B67F-A62EFF666E3E}">
          <x14:id>{1DFBD79B-E7A4-4987-AE89-F693734417F1}</x14:id>
        </ext>
      </extLst>
    </cfRule>
  </conditionalFormatting>
  <conditionalFormatting sqref="R45 R55 R51">
    <cfRule type="dataBar" priority="1242">
      <dataBar>
        <cfvo type="num" val="0"/>
        <cfvo type="num" val="1"/>
        <color rgb="FF00B0F0"/>
      </dataBar>
      <extLst>
        <ext xmlns:x14="http://schemas.microsoft.com/office/spreadsheetml/2009/9/main" uri="{B025F937-C7B1-47D3-B67F-A62EFF666E3E}">
          <x14:id>{DDAC23DA-2116-4762-99C5-38885EC29CAA}</x14:id>
        </ext>
      </extLst>
    </cfRule>
    <cfRule type="dataBar" priority="1243">
      <dataBar>
        <cfvo type="min"/>
        <cfvo type="max"/>
        <color rgb="FF00B0F0"/>
      </dataBar>
      <extLst>
        <ext xmlns:x14="http://schemas.microsoft.com/office/spreadsheetml/2009/9/main" uri="{B025F937-C7B1-47D3-B67F-A62EFF666E3E}">
          <x14:id>{5BB29C2A-A8BF-4724-BFE8-57838CEC5C17}</x14:id>
        </ext>
      </extLst>
    </cfRule>
    <cfRule type="dataBar" priority="1244">
      <dataBar>
        <cfvo type="num" val="0"/>
        <cfvo type="num" val="1"/>
        <color rgb="FF638EC6"/>
      </dataBar>
      <extLst>
        <ext xmlns:x14="http://schemas.microsoft.com/office/spreadsheetml/2009/9/main" uri="{B025F937-C7B1-47D3-B67F-A62EFF666E3E}">
          <x14:id>{8E2A9CB2-0E3F-41BD-B740-3CA7AE047F23}</x14:id>
        </ext>
      </extLst>
    </cfRule>
    <cfRule type="dataBar" priority="1245">
      <dataBar>
        <cfvo type="min"/>
        <cfvo type="max"/>
        <color rgb="FF008AEF"/>
      </dataBar>
      <extLst>
        <ext xmlns:x14="http://schemas.microsoft.com/office/spreadsheetml/2009/9/main" uri="{B025F937-C7B1-47D3-B67F-A62EFF666E3E}">
          <x14:id>{2220B593-B818-4CEC-81C4-3F2812E9BA5C}</x14:id>
        </ext>
      </extLst>
    </cfRule>
    <cfRule type="dataBar" priority="1246">
      <dataBar>
        <cfvo type="num" val="0"/>
        <cfvo type="num" val="1"/>
        <color rgb="FF63C384"/>
      </dataBar>
      <extLst>
        <ext xmlns:x14="http://schemas.microsoft.com/office/spreadsheetml/2009/9/main" uri="{B025F937-C7B1-47D3-B67F-A62EFF666E3E}">
          <x14:id>{D3069535-95D9-49F0-8DC0-D2EF19361016}</x14:id>
        </ext>
      </extLst>
    </cfRule>
  </conditionalFormatting>
  <conditionalFormatting sqref="R49">
    <cfRule type="dataBar" priority="414">
      <dataBar>
        <cfvo type="num" val="0"/>
        <cfvo type="num" val="1"/>
        <color theme="9" tint="-0.499984740745262"/>
      </dataBar>
      <extLst>
        <ext xmlns:x14="http://schemas.microsoft.com/office/spreadsheetml/2009/9/main" uri="{B025F937-C7B1-47D3-B67F-A62EFF666E3E}">
          <x14:id>{4CAAA0E5-3038-4BCE-A924-CA934181907D}</x14:id>
        </ext>
      </extLst>
    </cfRule>
    <cfRule type="dataBar" priority="415">
      <dataBar>
        <cfvo type="num" val="0"/>
        <cfvo type="num" val="1"/>
        <color rgb="FF00B0F0"/>
      </dataBar>
      <extLst>
        <ext xmlns:x14="http://schemas.microsoft.com/office/spreadsheetml/2009/9/main" uri="{B025F937-C7B1-47D3-B67F-A62EFF666E3E}">
          <x14:id>{145C7AB4-FC88-4B5D-99ED-EE35AFDF89C5}</x14:id>
        </ext>
      </extLst>
    </cfRule>
    <cfRule type="dataBar" priority="416">
      <dataBar>
        <cfvo type="min"/>
        <cfvo type="max"/>
        <color rgb="FF00B0F0"/>
      </dataBar>
      <extLst>
        <ext xmlns:x14="http://schemas.microsoft.com/office/spreadsheetml/2009/9/main" uri="{B025F937-C7B1-47D3-B67F-A62EFF666E3E}">
          <x14:id>{1169C8F4-EF4F-42B0-943C-BF1C0F3B9308}</x14:id>
        </ext>
      </extLst>
    </cfRule>
    <cfRule type="dataBar" priority="417">
      <dataBar>
        <cfvo type="num" val="0"/>
        <cfvo type="num" val="1"/>
        <color rgb="FF638EC6"/>
      </dataBar>
      <extLst>
        <ext xmlns:x14="http://schemas.microsoft.com/office/spreadsheetml/2009/9/main" uri="{B025F937-C7B1-47D3-B67F-A62EFF666E3E}">
          <x14:id>{10CDB6C0-DA59-4C1C-BBB5-C30689C28555}</x14:id>
        </ext>
      </extLst>
    </cfRule>
    <cfRule type="dataBar" priority="418">
      <dataBar>
        <cfvo type="min"/>
        <cfvo type="max"/>
        <color rgb="FF008AEF"/>
      </dataBar>
      <extLst>
        <ext xmlns:x14="http://schemas.microsoft.com/office/spreadsheetml/2009/9/main" uri="{B025F937-C7B1-47D3-B67F-A62EFF666E3E}">
          <x14:id>{FE78FCD0-A573-415D-AA28-6FDF71EBC306}</x14:id>
        </ext>
      </extLst>
    </cfRule>
    <cfRule type="dataBar" priority="419">
      <dataBar>
        <cfvo type="num" val="0"/>
        <cfvo type="num" val="1"/>
        <color rgb="FF63C384"/>
      </dataBar>
      <extLst>
        <ext xmlns:x14="http://schemas.microsoft.com/office/spreadsheetml/2009/9/main" uri="{B025F937-C7B1-47D3-B67F-A62EFF666E3E}">
          <x14:id>{001B5369-1605-4C15-8072-60698D3E1643}</x14:id>
        </ext>
      </extLst>
    </cfRule>
  </conditionalFormatting>
  <conditionalFormatting sqref="R50">
    <cfRule type="dataBar" priority="402">
      <dataBar>
        <cfvo type="num" val="0"/>
        <cfvo type="num" val="1"/>
        <color theme="9" tint="-0.499984740745262"/>
      </dataBar>
      <extLst>
        <ext xmlns:x14="http://schemas.microsoft.com/office/spreadsheetml/2009/9/main" uri="{B025F937-C7B1-47D3-B67F-A62EFF666E3E}">
          <x14:id>{E35B84CC-59A3-47C1-8733-C7DF437C3317}</x14:id>
        </ext>
      </extLst>
    </cfRule>
    <cfRule type="dataBar" priority="403">
      <dataBar>
        <cfvo type="num" val="0"/>
        <cfvo type="num" val="1"/>
        <color rgb="FF00B0F0"/>
      </dataBar>
      <extLst>
        <ext xmlns:x14="http://schemas.microsoft.com/office/spreadsheetml/2009/9/main" uri="{B025F937-C7B1-47D3-B67F-A62EFF666E3E}">
          <x14:id>{326678AB-2AE6-489A-AE31-22795B656778}</x14:id>
        </ext>
      </extLst>
    </cfRule>
    <cfRule type="dataBar" priority="404">
      <dataBar>
        <cfvo type="min"/>
        <cfvo type="max"/>
        <color rgb="FF00B0F0"/>
      </dataBar>
      <extLst>
        <ext xmlns:x14="http://schemas.microsoft.com/office/spreadsheetml/2009/9/main" uri="{B025F937-C7B1-47D3-B67F-A62EFF666E3E}">
          <x14:id>{964E759F-6033-492B-BD10-0DC64F36FD74}</x14:id>
        </ext>
      </extLst>
    </cfRule>
    <cfRule type="dataBar" priority="405">
      <dataBar>
        <cfvo type="num" val="0"/>
        <cfvo type="num" val="1"/>
        <color rgb="FF638EC6"/>
      </dataBar>
      <extLst>
        <ext xmlns:x14="http://schemas.microsoft.com/office/spreadsheetml/2009/9/main" uri="{B025F937-C7B1-47D3-B67F-A62EFF666E3E}">
          <x14:id>{AAA596F2-951B-4C41-95DE-4B50E1081098}</x14:id>
        </ext>
      </extLst>
    </cfRule>
    <cfRule type="dataBar" priority="406">
      <dataBar>
        <cfvo type="min"/>
        <cfvo type="max"/>
        <color rgb="FF008AEF"/>
      </dataBar>
      <extLst>
        <ext xmlns:x14="http://schemas.microsoft.com/office/spreadsheetml/2009/9/main" uri="{B025F937-C7B1-47D3-B67F-A62EFF666E3E}">
          <x14:id>{F28D5489-AF09-4A46-AFE0-F142CB39D6D9}</x14:id>
        </ext>
      </extLst>
    </cfRule>
    <cfRule type="dataBar" priority="407">
      <dataBar>
        <cfvo type="num" val="0"/>
        <cfvo type="num" val="1"/>
        <color rgb="FF63C384"/>
      </dataBar>
      <extLst>
        <ext xmlns:x14="http://schemas.microsoft.com/office/spreadsheetml/2009/9/main" uri="{B025F937-C7B1-47D3-B67F-A62EFF666E3E}">
          <x14:id>{D14B8ECC-13D9-4183-83EC-450D14DEED08}</x14:id>
        </ext>
      </extLst>
    </cfRule>
  </conditionalFormatting>
  <conditionalFormatting sqref="R52">
    <cfRule type="dataBar" priority="396">
      <dataBar>
        <cfvo type="num" val="0"/>
        <cfvo type="num" val="1"/>
        <color theme="9" tint="-0.499984740745262"/>
      </dataBar>
      <extLst>
        <ext xmlns:x14="http://schemas.microsoft.com/office/spreadsheetml/2009/9/main" uri="{B025F937-C7B1-47D3-B67F-A62EFF666E3E}">
          <x14:id>{727DFA35-B3EF-4F0A-9EE3-BBF9E0DFF103}</x14:id>
        </ext>
      </extLst>
    </cfRule>
    <cfRule type="dataBar" priority="397">
      <dataBar>
        <cfvo type="num" val="0"/>
        <cfvo type="num" val="1"/>
        <color rgb="FF00B0F0"/>
      </dataBar>
      <extLst>
        <ext xmlns:x14="http://schemas.microsoft.com/office/spreadsheetml/2009/9/main" uri="{B025F937-C7B1-47D3-B67F-A62EFF666E3E}">
          <x14:id>{4A577800-803C-41D8-9AB7-9B5255CC3EE1}</x14:id>
        </ext>
      </extLst>
    </cfRule>
    <cfRule type="dataBar" priority="398">
      <dataBar>
        <cfvo type="min"/>
        <cfvo type="max"/>
        <color rgb="FF00B0F0"/>
      </dataBar>
      <extLst>
        <ext xmlns:x14="http://schemas.microsoft.com/office/spreadsheetml/2009/9/main" uri="{B025F937-C7B1-47D3-B67F-A62EFF666E3E}">
          <x14:id>{E8A8A12A-F280-4A61-81C5-AC7E3AC80EBB}</x14:id>
        </ext>
      </extLst>
    </cfRule>
    <cfRule type="dataBar" priority="399">
      <dataBar>
        <cfvo type="num" val="0"/>
        <cfvo type="num" val="1"/>
        <color rgb="FF638EC6"/>
      </dataBar>
      <extLst>
        <ext xmlns:x14="http://schemas.microsoft.com/office/spreadsheetml/2009/9/main" uri="{B025F937-C7B1-47D3-B67F-A62EFF666E3E}">
          <x14:id>{559538B3-E06A-4CF0-AFFE-EBC52C910A3C}</x14:id>
        </ext>
      </extLst>
    </cfRule>
    <cfRule type="dataBar" priority="400">
      <dataBar>
        <cfvo type="min"/>
        <cfvo type="max"/>
        <color rgb="FF008AEF"/>
      </dataBar>
      <extLst>
        <ext xmlns:x14="http://schemas.microsoft.com/office/spreadsheetml/2009/9/main" uri="{B025F937-C7B1-47D3-B67F-A62EFF666E3E}">
          <x14:id>{A35CCE26-4976-4C15-89FF-6DE604467B45}</x14:id>
        </ext>
      </extLst>
    </cfRule>
    <cfRule type="dataBar" priority="401">
      <dataBar>
        <cfvo type="num" val="0"/>
        <cfvo type="num" val="1"/>
        <color rgb="FF63C384"/>
      </dataBar>
      <extLst>
        <ext xmlns:x14="http://schemas.microsoft.com/office/spreadsheetml/2009/9/main" uri="{B025F937-C7B1-47D3-B67F-A62EFF666E3E}">
          <x14:id>{C49B1226-E0CD-4758-BE3C-8F5DF6348696}</x14:id>
        </ext>
      </extLst>
    </cfRule>
  </conditionalFormatting>
  <conditionalFormatting sqref="R53">
    <cfRule type="dataBar" priority="390">
      <dataBar>
        <cfvo type="num" val="0"/>
        <cfvo type="num" val="1"/>
        <color theme="9" tint="-0.499984740745262"/>
      </dataBar>
      <extLst>
        <ext xmlns:x14="http://schemas.microsoft.com/office/spreadsheetml/2009/9/main" uri="{B025F937-C7B1-47D3-B67F-A62EFF666E3E}">
          <x14:id>{E374EA89-2CDD-484C-A6B7-896C0BCA20E3}</x14:id>
        </ext>
      </extLst>
    </cfRule>
    <cfRule type="dataBar" priority="391">
      <dataBar>
        <cfvo type="num" val="0"/>
        <cfvo type="num" val="1"/>
        <color rgb="FF00B0F0"/>
      </dataBar>
      <extLst>
        <ext xmlns:x14="http://schemas.microsoft.com/office/spreadsheetml/2009/9/main" uri="{B025F937-C7B1-47D3-B67F-A62EFF666E3E}">
          <x14:id>{ECD21B32-30D9-44B0-A2A6-91061465AB8F}</x14:id>
        </ext>
      </extLst>
    </cfRule>
    <cfRule type="dataBar" priority="392">
      <dataBar>
        <cfvo type="min"/>
        <cfvo type="max"/>
        <color rgb="FF00B0F0"/>
      </dataBar>
      <extLst>
        <ext xmlns:x14="http://schemas.microsoft.com/office/spreadsheetml/2009/9/main" uri="{B025F937-C7B1-47D3-B67F-A62EFF666E3E}">
          <x14:id>{E59F49CC-59B5-4B92-8FB1-B80B894A5E08}</x14:id>
        </ext>
      </extLst>
    </cfRule>
    <cfRule type="dataBar" priority="393">
      <dataBar>
        <cfvo type="num" val="0"/>
        <cfvo type="num" val="1"/>
        <color rgb="FF638EC6"/>
      </dataBar>
      <extLst>
        <ext xmlns:x14="http://schemas.microsoft.com/office/spreadsheetml/2009/9/main" uri="{B025F937-C7B1-47D3-B67F-A62EFF666E3E}">
          <x14:id>{3A9EC53E-6002-42BC-A226-0C1AB27F604C}</x14:id>
        </ext>
      </extLst>
    </cfRule>
    <cfRule type="dataBar" priority="394">
      <dataBar>
        <cfvo type="min"/>
        <cfvo type="max"/>
        <color rgb="FF008AEF"/>
      </dataBar>
      <extLst>
        <ext xmlns:x14="http://schemas.microsoft.com/office/spreadsheetml/2009/9/main" uri="{B025F937-C7B1-47D3-B67F-A62EFF666E3E}">
          <x14:id>{329EE6FC-D3B4-4ADC-92A7-45F304DF7621}</x14:id>
        </ext>
      </extLst>
    </cfRule>
    <cfRule type="dataBar" priority="395">
      <dataBar>
        <cfvo type="num" val="0"/>
        <cfvo type="num" val="1"/>
        <color rgb="FF63C384"/>
      </dataBar>
      <extLst>
        <ext xmlns:x14="http://schemas.microsoft.com/office/spreadsheetml/2009/9/main" uri="{B025F937-C7B1-47D3-B67F-A62EFF666E3E}">
          <x14:id>{470EA85D-B0F6-4BC7-8B5F-EDDD7C493281}</x14:id>
        </ext>
      </extLst>
    </cfRule>
  </conditionalFormatting>
  <conditionalFormatting sqref="R54">
    <cfRule type="dataBar" priority="384">
      <dataBar>
        <cfvo type="num" val="0"/>
        <cfvo type="num" val="1"/>
        <color theme="9" tint="-0.499984740745262"/>
      </dataBar>
      <extLst>
        <ext xmlns:x14="http://schemas.microsoft.com/office/spreadsheetml/2009/9/main" uri="{B025F937-C7B1-47D3-B67F-A62EFF666E3E}">
          <x14:id>{2E1E3597-D113-4A3A-A5A5-FEB6D7E40B8C}</x14:id>
        </ext>
      </extLst>
    </cfRule>
    <cfRule type="dataBar" priority="385">
      <dataBar>
        <cfvo type="num" val="0"/>
        <cfvo type="num" val="1"/>
        <color rgb="FF00B0F0"/>
      </dataBar>
      <extLst>
        <ext xmlns:x14="http://schemas.microsoft.com/office/spreadsheetml/2009/9/main" uri="{B025F937-C7B1-47D3-B67F-A62EFF666E3E}">
          <x14:id>{45FEF3CA-8637-4397-9AE4-6C29897B4DC8}</x14:id>
        </ext>
      </extLst>
    </cfRule>
    <cfRule type="dataBar" priority="386">
      <dataBar>
        <cfvo type="min"/>
        <cfvo type="max"/>
        <color rgb="FF00B0F0"/>
      </dataBar>
      <extLst>
        <ext xmlns:x14="http://schemas.microsoft.com/office/spreadsheetml/2009/9/main" uri="{B025F937-C7B1-47D3-B67F-A62EFF666E3E}">
          <x14:id>{56DBC589-80B3-46F0-903D-9D01769BD662}</x14:id>
        </ext>
      </extLst>
    </cfRule>
    <cfRule type="dataBar" priority="387">
      <dataBar>
        <cfvo type="num" val="0"/>
        <cfvo type="num" val="1"/>
        <color rgb="FF638EC6"/>
      </dataBar>
      <extLst>
        <ext xmlns:x14="http://schemas.microsoft.com/office/spreadsheetml/2009/9/main" uri="{B025F937-C7B1-47D3-B67F-A62EFF666E3E}">
          <x14:id>{0E42F479-0B66-4183-8924-ECA597981874}</x14:id>
        </ext>
      </extLst>
    </cfRule>
    <cfRule type="dataBar" priority="388">
      <dataBar>
        <cfvo type="min"/>
        <cfvo type="max"/>
        <color rgb="FF008AEF"/>
      </dataBar>
      <extLst>
        <ext xmlns:x14="http://schemas.microsoft.com/office/spreadsheetml/2009/9/main" uri="{B025F937-C7B1-47D3-B67F-A62EFF666E3E}">
          <x14:id>{3DEF1932-1B26-4260-9F44-147ACA710330}</x14:id>
        </ext>
      </extLst>
    </cfRule>
    <cfRule type="dataBar" priority="389">
      <dataBar>
        <cfvo type="num" val="0"/>
        <cfvo type="num" val="1"/>
        <color rgb="FF63C384"/>
      </dataBar>
      <extLst>
        <ext xmlns:x14="http://schemas.microsoft.com/office/spreadsheetml/2009/9/main" uri="{B025F937-C7B1-47D3-B67F-A62EFF666E3E}">
          <x14:id>{6EB3E601-8A03-4AC7-A63C-011A8300331B}</x14:id>
        </ext>
      </extLst>
    </cfRule>
  </conditionalFormatting>
  <conditionalFormatting sqref="R59:R65">
    <cfRule type="dataBar" priority="1615">
      <dataBar>
        <cfvo type="num" val="0"/>
        <cfvo type="num" val="1"/>
        <color theme="9" tint="-0.499984740745262"/>
      </dataBar>
      <extLst>
        <ext xmlns:x14="http://schemas.microsoft.com/office/spreadsheetml/2009/9/main" uri="{B025F937-C7B1-47D3-B67F-A62EFF666E3E}">
          <x14:id>{3C5F46CF-B3C2-4EB2-8363-4A29D235BD25}</x14:id>
        </ext>
      </extLst>
    </cfRule>
    <cfRule type="dataBar" priority="1616">
      <dataBar>
        <cfvo type="num" val="0"/>
        <cfvo type="num" val="1"/>
        <color rgb="FF638EC6"/>
      </dataBar>
      <extLst>
        <ext xmlns:x14="http://schemas.microsoft.com/office/spreadsheetml/2009/9/main" uri="{B025F937-C7B1-47D3-B67F-A62EFF666E3E}">
          <x14:id>{37BDCE87-1167-4A5F-9033-E233DD2E1BF9}</x14:id>
        </ext>
      </extLst>
    </cfRule>
    <cfRule type="dataBar" priority="1617">
      <dataBar>
        <cfvo type="num" val="0"/>
        <cfvo type="num" val="1"/>
        <color rgb="FF00B0F0"/>
      </dataBar>
      <extLst>
        <ext xmlns:x14="http://schemas.microsoft.com/office/spreadsheetml/2009/9/main" uri="{B025F937-C7B1-47D3-B67F-A62EFF666E3E}">
          <x14:id>{466657BB-1352-477B-B469-173D44E1081B}</x14:id>
        </ext>
      </extLst>
    </cfRule>
    <cfRule type="dataBar" priority="1618">
      <dataBar>
        <cfvo type="min"/>
        <cfvo type="max"/>
        <color rgb="FF00B0F0"/>
      </dataBar>
      <extLst>
        <ext xmlns:x14="http://schemas.microsoft.com/office/spreadsheetml/2009/9/main" uri="{B025F937-C7B1-47D3-B67F-A62EFF666E3E}">
          <x14:id>{F9703D81-6971-4E18-877B-1A6919C0EBC1}</x14:id>
        </ext>
      </extLst>
    </cfRule>
    <cfRule type="dataBar" priority="1619">
      <dataBar>
        <cfvo type="num" val="0"/>
        <cfvo type="num" val="1"/>
        <color rgb="FF63C384"/>
      </dataBar>
      <extLst>
        <ext xmlns:x14="http://schemas.microsoft.com/office/spreadsheetml/2009/9/main" uri="{B025F937-C7B1-47D3-B67F-A62EFF666E3E}">
          <x14:id>{31D00700-B718-44A2-8E89-8CC3AAE9CD1C}</x14:id>
        </ext>
      </extLst>
    </cfRule>
    <cfRule type="dataBar" priority="1620">
      <dataBar>
        <cfvo type="min"/>
        <cfvo type="max"/>
        <color rgb="FF008AEF"/>
      </dataBar>
      <extLst>
        <ext xmlns:x14="http://schemas.microsoft.com/office/spreadsheetml/2009/9/main" uri="{B025F937-C7B1-47D3-B67F-A62EFF666E3E}">
          <x14:id>{1474AF98-EA56-4756-B888-A31E6619DAF2}</x14:id>
        </ext>
      </extLst>
    </cfRule>
  </conditionalFormatting>
  <conditionalFormatting sqref="R68:R73 R78">
    <cfRule type="dataBar" priority="1491">
      <dataBar>
        <cfvo type="num" val="0"/>
        <cfvo type="num" val="1"/>
        <color theme="9" tint="-0.499984740745262"/>
      </dataBar>
      <extLst>
        <ext xmlns:x14="http://schemas.microsoft.com/office/spreadsheetml/2009/9/main" uri="{B025F937-C7B1-47D3-B67F-A62EFF666E3E}">
          <x14:id>{4F97572A-BFBB-4EB2-8614-D025C697EF99}</x14:id>
        </ext>
      </extLst>
    </cfRule>
    <cfRule type="dataBar" priority="1492">
      <dataBar>
        <cfvo type="num" val="0"/>
        <cfvo type="num" val="1"/>
        <color rgb="FF638EC6"/>
      </dataBar>
      <extLst>
        <ext xmlns:x14="http://schemas.microsoft.com/office/spreadsheetml/2009/9/main" uri="{B025F937-C7B1-47D3-B67F-A62EFF666E3E}">
          <x14:id>{882CE5F8-5ED3-4500-8C38-5F53F2AF367C}</x14:id>
        </ext>
      </extLst>
    </cfRule>
    <cfRule type="dataBar" priority="1493">
      <dataBar>
        <cfvo type="num" val="0"/>
        <cfvo type="num" val="1"/>
        <color rgb="FF00B0F0"/>
      </dataBar>
      <extLst>
        <ext xmlns:x14="http://schemas.microsoft.com/office/spreadsheetml/2009/9/main" uri="{B025F937-C7B1-47D3-B67F-A62EFF666E3E}">
          <x14:id>{7B44F8FE-12CA-4482-8697-B0122A37ECE4}</x14:id>
        </ext>
      </extLst>
    </cfRule>
    <cfRule type="dataBar" priority="1494">
      <dataBar>
        <cfvo type="min"/>
        <cfvo type="max"/>
        <color rgb="FF00B0F0"/>
      </dataBar>
      <extLst>
        <ext xmlns:x14="http://schemas.microsoft.com/office/spreadsheetml/2009/9/main" uri="{B025F937-C7B1-47D3-B67F-A62EFF666E3E}">
          <x14:id>{9BC474E3-EB05-4899-9DA2-324B8523F219}</x14:id>
        </ext>
      </extLst>
    </cfRule>
    <cfRule type="dataBar" priority="1495">
      <dataBar>
        <cfvo type="num" val="0"/>
        <cfvo type="num" val="1"/>
        <color rgb="FF63C384"/>
      </dataBar>
      <extLst>
        <ext xmlns:x14="http://schemas.microsoft.com/office/spreadsheetml/2009/9/main" uri="{B025F937-C7B1-47D3-B67F-A62EFF666E3E}">
          <x14:id>{2EE48AE0-F53A-4CCC-980E-888F753DC7F2}</x14:id>
        </ext>
      </extLst>
    </cfRule>
    <cfRule type="dataBar" priority="1496">
      <dataBar>
        <cfvo type="min"/>
        <cfvo type="max"/>
        <color rgb="FF008AEF"/>
      </dataBar>
      <extLst>
        <ext xmlns:x14="http://schemas.microsoft.com/office/spreadsheetml/2009/9/main" uri="{B025F937-C7B1-47D3-B67F-A62EFF666E3E}">
          <x14:id>{84E1D486-26B7-4B2B-878D-6987F0BAF920}</x14:id>
        </ext>
      </extLst>
    </cfRule>
  </conditionalFormatting>
  <conditionalFormatting sqref="R74">
    <cfRule type="dataBar" priority="1157">
      <dataBar>
        <cfvo type="num" val="0"/>
        <cfvo type="num" val="1"/>
        <color rgb="FF00B0F0"/>
      </dataBar>
      <extLst>
        <ext xmlns:x14="http://schemas.microsoft.com/office/spreadsheetml/2009/9/main" uri="{B025F937-C7B1-47D3-B67F-A62EFF666E3E}">
          <x14:id>{CD9501B5-DC83-4E2F-B2A8-A8652580E50D}</x14:id>
        </ext>
      </extLst>
    </cfRule>
    <cfRule type="dataBar" priority="1158">
      <dataBar>
        <cfvo type="min"/>
        <cfvo type="max"/>
        <color rgb="FF00B0F0"/>
      </dataBar>
      <extLst>
        <ext xmlns:x14="http://schemas.microsoft.com/office/spreadsheetml/2009/9/main" uri="{B025F937-C7B1-47D3-B67F-A62EFF666E3E}">
          <x14:id>{68E5AF56-CD35-4DD2-9536-A5FEC94C6E09}</x14:id>
        </ext>
      </extLst>
    </cfRule>
    <cfRule type="dataBar" priority="1159">
      <dataBar>
        <cfvo type="num" val="0"/>
        <cfvo type="num" val="1"/>
        <color rgb="FF638EC6"/>
      </dataBar>
      <extLst>
        <ext xmlns:x14="http://schemas.microsoft.com/office/spreadsheetml/2009/9/main" uri="{B025F937-C7B1-47D3-B67F-A62EFF666E3E}">
          <x14:id>{98C54759-BD0E-476F-ADE3-FE6F860E0D83}</x14:id>
        </ext>
      </extLst>
    </cfRule>
    <cfRule type="dataBar" priority="1160">
      <dataBar>
        <cfvo type="min"/>
        <cfvo type="max"/>
        <color rgb="FF008AEF"/>
      </dataBar>
      <extLst>
        <ext xmlns:x14="http://schemas.microsoft.com/office/spreadsheetml/2009/9/main" uri="{B025F937-C7B1-47D3-B67F-A62EFF666E3E}">
          <x14:id>{77442624-4F00-4390-A440-0998264FB36F}</x14:id>
        </ext>
      </extLst>
    </cfRule>
    <cfRule type="dataBar" priority="1161">
      <dataBar>
        <cfvo type="num" val="0"/>
        <cfvo type="num" val="1"/>
        <color rgb="FF63C384"/>
      </dataBar>
      <extLst>
        <ext xmlns:x14="http://schemas.microsoft.com/office/spreadsheetml/2009/9/main" uri="{B025F937-C7B1-47D3-B67F-A62EFF666E3E}">
          <x14:id>{7B288FA5-99BC-4B4C-9D94-EF7A7DF52587}</x14:id>
        </ext>
      </extLst>
    </cfRule>
  </conditionalFormatting>
  <conditionalFormatting sqref="R75">
    <cfRule type="dataBar" priority="1127">
      <dataBar>
        <cfvo type="num" val="0"/>
        <cfvo type="num" val="1"/>
        <color rgb="FF00B0F0"/>
      </dataBar>
      <extLst>
        <ext xmlns:x14="http://schemas.microsoft.com/office/spreadsheetml/2009/9/main" uri="{B025F937-C7B1-47D3-B67F-A62EFF666E3E}">
          <x14:id>{48857D2B-3130-4A16-A715-CAC561CE8E15}</x14:id>
        </ext>
      </extLst>
    </cfRule>
    <cfRule type="dataBar" priority="1128">
      <dataBar>
        <cfvo type="min"/>
        <cfvo type="max"/>
        <color rgb="FF00B0F0"/>
      </dataBar>
      <extLst>
        <ext xmlns:x14="http://schemas.microsoft.com/office/spreadsheetml/2009/9/main" uri="{B025F937-C7B1-47D3-B67F-A62EFF666E3E}">
          <x14:id>{6E0886AE-1DD3-48A2-A800-C1B828A6CB29}</x14:id>
        </ext>
      </extLst>
    </cfRule>
    <cfRule type="dataBar" priority="1129">
      <dataBar>
        <cfvo type="num" val="0"/>
        <cfvo type="num" val="1"/>
        <color rgb="FF638EC6"/>
      </dataBar>
      <extLst>
        <ext xmlns:x14="http://schemas.microsoft.com/office/spreadsheetml/2009/9/main" uri="{B025F937-C7B1-47D3-B67F-A62EFF666E3E}">
          <x14:id>{A7178342-B543-40D7-BF06-1D33FD42E0BB}</x14:id>
        </ext>
      </extLst>
    </cfRule>
    <cfRule type="dataBar" priority="1130">
      <dataBar>
        <cfvo type="min"/>
        <cfvo type="max"/>
        <color rgb="FF008AEF"/>
      </dataBar>
      <extLst>
        <ext xmlns:x14="http://schemas.microsoft.com/office/spreadsheetml/2009/9/main" uri="{B025F937-C7B1-47D3-B67F-A62EFF666E3E}">
          <x14:id>{A05C684D-5AD8-4DEB-AB88-AC9130840974}</x14:id>
        </ext>
      </extLst>
    </cfRule>
    <cfRule type="dataBar" priority="1131">
      <dataBar>
        <cfvo type="num" val="0"/>
        <cfvo type="num" val="1"/>
        <color rgb="FF63C384"/>
      </dataBar>
      <extLst>
        <ext xmlns:x14="http://schemas.microsoft.com/office/spreadsheetml/2009/9/main" uri="{B025F937-C7B1-47D3-B67F-A62EFF666E3E}">
          <x14:id>{BBB65CBB-CEAE-424C-AB3E-3FB6C8BDF8DD}</x14:id>
        </ext>
      </extLst>
    </cfRule>
  </conditionalFormatting>
  <conditionalFormatting sqref="R76">
    <cfRule type="dataBar" priority="319">
      <dataBar>
        <cfvo type="num" val="0"/>
        <cfvo type="num" val="1"/>
        <color theme="9" tint="-0.499984740745262"/>
      </dataBar>
      <extLst>
        <ext xmlns:x14="http://schemas.microsoft.com/office/spreadsheetml/2009/9/main" uri="{B025F937-C7B1-47D3-B67F-A62EFF666E3E}">
          <x14:id>{C45FFE1F-8C95-4AD0-A309-F11A18DF1DAD}</x14:id>
        </ext>
      </extLst>
    </cfRule>
    <cfRule type="dataBar" priority="320">
      <dataBar>
        <cfvo type="num" val="0"/>
        <cfvo type="num" val="1"/>
        <color rgb="FF638EC6"/>
      </dataBar>
      <extLst>
        <ext xmlns:x14="http://schemas.microsoft.com/office/spreadsheetml/2009/9/main" uri="{B025F937-C7B1-47D3-B67F-A62EFF666E3E}">
          <x14:id>{E9C770D2-89E7-4776-980F-A8783A23C9BB}</x14:id>
        </ext>
      </extLst>
    </cfRule>
    <cfRule type="dataBar" priority="321">
      <dataBar>
        <cfvo type="num" val="0"/>
        <cfvo type="num" val="1"/>
        <color rgb="FF00B0F0"/>
      </dataBar>
      <extLst>
        <ext xmlns:x14="http://schemas.microsoft.com/office/spreadsheetml/2009/9/main" uri="{B025F937-C7B1-47D3-B67F-A62EFF666E3E}">
          <x14:id>{BD76A6EE-4AFD-43B1-857D-B7E942D3468B}</x14:id>
        </ext>
      </extLst>
    </cfRule>
    <cfRule type="dataBar" priority="322">
      <dataBar>
        <cfvo type="min"/>
        <cfvo type="max"/>
        <color rgb="FF00B0F0"/>
      </dataBar>
      <extLst>
        <ext xmlns:x14="http://schemas.microsoft.com/office/spreadsheetml/2009/9/main" uri="{B025F937-C7B1-47D3-B67F-A62EFF666E3E}">
          <x14:id>{F493B10B-E1A3-4755-88F3-E59AEB52E76C}</x14:id>
        </ext>
      </extLst>
    </cfRule>
    <cfRule type="dataBar" priority="323">
      <dataBar>
        <cfvo type="num" val="0"/>
        <cfvo type="num" val="1"/>
        <color rgb="FF63C384"/>
      </dataBar>
      <extLst>
        <ext xmlns:x14="http://schemas.microsoft.com/office/spreadsheetml/2009/9/main" uri="{B025F937-C7B1-47D3-B67F-A62EFF666E3E}">
          <x14:id>{6275DECA-0558-43D6-AAD5-579DE088CF32}</x14:id>
        </ext>
      </extLst>
    </cfRule>
    <cfRule type="dataBar" priority="324">
      <dataBar>
        <cfvo type="min"/>
        <cfvo type="max"/>
        <color rgb="FF008AEF"/>
      </dataBar>
      <extLst>
        <ext xmlns:x14="http://schemas.microsoft.com/office/spreadsheetml/2009/9/main" uri="{B025F937-C7B1-47D3-B67F-A62EFF666E3E}">
          <x14:id>{B4C1E373-8FBB-44F5-9AF3-48F05FF18C35}</x14:id>
        </ext>
      </extLst>
    </cfRule>
  </conditionalFormatting>
  <conditionalFormatting sqref="R77">
    <cfRule type="dataBar" priority="979">
      <dataBar>
        <cfvo type="num" val="0"/>
        <cfvo type="num" val="1"/>
        <color rgb="FF00B0F0"/>
      </dataBar>
      <extLst>
        <ext xmlns:x14="http://schemas.microsoft.com/office/spreadsheetml/2009/9/main" uri="{B025F937-C7B1-47D3-B67F-A62EFF666E3E}">
          <x14:id>{CB6A483F-72BB-4788-BFDE-0A999DAB110A}</x14:id>
        </ext>
      </extLst>
    </cfRule>
    <cfRule type="dataBar" priority="980">
      <dataBar>
        <cfvo type="min"/>
        <cfvo type="max"/>
        <color rgb="FF00B0F0"/>
      </dataBar>
      <extLst>
        <ext xmlns:x14="http://schemas.microsoft.com/office/spreadsheetml/2009/9/main" uri="{B025F937-C7B1-47D3-B67F-A62EFF666E3E}">
          <x14:id>{119A4178-28A2-469E-8583-4E081A246737}</x14:id>
        </ext>
      </extLst>
    </cfRule>
    <cfRule type="dataBar" priority="981">
      <dataBar>
        <cfvo type="num" val="0"/>
        <cfvo type="num" val="1"/>
        <color rgb="FF638EC6"/>
      </dataBar>
      <extLst>
        <ext xmlns:x14="http://schemas.microsoft.com/office/spreadsheetml/2009/9/main" uri="{B025F937-C7B1-47D3-B67F-A62EFF666E3E}">
          <x14:id>{47274FDE-6E32-47B1-A575-F278F04B9D85}</x14:id>
        </ext>
      </extLst>
    </cfRule>
    <cfRule type="dataBar" priority="982">
      <dataBar>
        <cfvo type="min"/>
        <cfvo type="max"/>
        <color rgb="FF008AEF"/>
      </dataBar>
      <extLst>
        <ext xmlns:x14="http://schemas.microsoft.com/office/spreadsheetml/2009/9/main" uri="{B025F937-C7B1-47D3-B67F-A62EFF666E3E}">
          <x14:id>{22B6AF45-C712-45EE-A1E8-234FABF99ED0}</x14:id>
        </ext>
      </extLst>
    </cfRule>
    <cfRule type="dataBar" priority="983">
      <dataBar>
        <cfvo type="num" val="0"/>
        <cfvo type="num" val="1"/>
        <color rgb="FF63C384"/>
      </dataBar>
      <extLst>
        <ext xmlns:x14="http://schemas.microsoft.com/office/spreadsheetml/2009/9/main" uri="{B025F937-C7B1-47D3-B67F-A62EFF666E3E}">
          <x14:id>{94AAB10B-3912-4672-A921-273E7AB05FF7}</x14:id>
        </ext>
      </extLst>
    </cfRule>
  </conditionalFormatting>
  <conditionalFormatting sqref="R81">
    <cfRule type="dataBar" priority="85">
      <dataBar>
        <cfvo type="num" val="0"/>
        <cfvo type="num" val="1"/>
        <color theme="9" tint="-0.499984740745262"/>
      </dataBar>
      <extLst>
        <ext xmlns:x14="http://schemas.microsoft.com/office/spreadsheetml/2009/9/main" uri="{B025F937-C7B1-47D3-B67F-A62EFF666E3E}">
          <x14:id>{C4EED745-10E6-4610-BAE8-2FF881D89AD0}</x14:id>
        </ext>
      </extLst>
    </cfRule>
    <cfRule type="dataBar" priority="86">
      <dataBar>
        <cfvo type="num" val="0"/>
        <cfvo type="num" val="1"/>
        <color rgb="FF638EC6"/>
      </dataBar>
      <extLst>
        <ext xmlns:x14="http://schemas.microsoft.com/office/spreadsheetml/2009/9/main" uri="{B025F937-C7B1-47D3-B67F-A62EFF666E3E}">
          <x14:id>{DE09821B-E81F-42A0-BE13-3253D9FAD1D8}</x14:id>
        </ext>
      </extLst>
    </cfRule>
    <cfRule type="dataBar" priority="87">
      <dataBar>
        <cfvo type="num" val="0"/>
        <cfvo type="num" val="1"/>
        <color rgb="FF00B0F0"/>
      </dataBar>
      <extLst>
        <ext xmlns:x14="http://schemas.microsoft.com/office/spreadsheetml/2009/9/main" uri="{B025F937-C7B1-47D3-B67F-A62EFF666E3E}">
          <x14:id>{A6B7A006-98AD-41F1-895F-A2B1B26ECFBD}</x14:id>
        </ext>
      </extLst>
    </cfRule>
    <cfRule type="dataBar" priority="88">
      <dataBar>
        <cfvo type="min"/>
        <cfvo type="max"/>
        <color rgb="FF00B0F0"/>
      </dataBar>
      <extLst>
        <ext xmlns:x14="http://schemas.microsoft.com/office/spreadsheetml/2009/9/main" uri="{B025F937-C7B1-47D3-B67F-A62EFF666E3E}">
          <x14:id>{D1010D69-5A13-4D7F-AF4E-0221E6183D71}</x14:id>
        </ext>
      </extLst>
    </cfRule>
    <cfRule type="dataBar" priority="89">
      <dataBar>
        <cfvo type="num" val="0"/>
        <cfvo type="num" val="1"/>
        <color rgb="FF63C384"/>
      </dataBar>
      <extLst>
        <ext xmlns:x14="http://schemas.microsoft.com/office/spreadsheetml/2009/9/main" uri="{B025F937-C7B1-47D3-B67F-A62EFF666E3E}">
          <x14:id>{165CB997-241A-49CF-86BF-833287680404}</x14:id>
        </ext>
      </extLst>
    </cfRule>
    <cfRule type="dataBar" priority="90">
      <dataBar>
        <cfvo type="min"/>
        <cfvo type="max"/>
        <color rgb="FF008AEF"/>
      </dataBar>
      <extLst>
        <ext xmlns:x14="http://schemas.microsoft.com/office/spreadsheetml/2009/9/main" uri="{B025F937-C7B1-47D3-B67F-A62EFF666E3E}">
          <x14:id>{0797786B-8D4B-48C5-B9C0-8142DE3D5435}</x14:id>
        </ext>
      </extLst>
    </cfRule>
  </conditionalFormatting>
  <conditionalFormatting sqref="R82:R98">
    <cfRule type="dataBar" priority="1692">
      <dataBar>
        <cfvo type="num" val="0"/>
        <cfvo type="num" val="1"/>
        <color theme="9" tint="-0.499984740745262"/>
      </dataBar>
      <extLst>
        <ext xmlns:x14="http://schemas.microsoft.com/office/spreadsheetml/2009/9/main" uri="{B025F937-C7B1-47D3-B67F-A62EFF666E3E}">
          <x14:id>{EA7A4E70-5F4F-4030-BEFF-17782D933208}</x14:id>
        </ext>
      </extLst>
    </cfRule>
    <cfRule type="dataBar" priority="1693">
      <dataBar>
        <cfvo type="num" val="0"/>
        <cfvo type="num" val="1"/>
        <color rgb="FF638EC6"/>
      </dataBar>
      <extLst>
        <ext xmlns:x14="http://schemas.microsoft.com/office/spreadsheetml/2009/9/main" uri="{B025F937-C7B1-47D3-B67F-A62EFF666E3E}">
          <x14:id>{B8211DE0-BCAE-47C2-929C-5F42AAF59DB1}</x14:id>
        </ext>
      </extLst>
    </cfRule>
    <cfRule type="dataBar" priority="1694">
      <dataBar>
        <cfvo type="num" val="0"/>
        <cfvo type="num" val="1"/>
        <color rgb="FF00B0F0"/>
      </dataBar>
      <extLst>
        <ext xmlns:x14="http://schemas.microsoft.com/office/spreadsheetml/2009/9/main" uri="{B025F937-C7B1-47D3-B67F-A62EFF666E3E}">
          <x14:id>{36FC092F-5FF8-4C9B-B0F5-8966E5B58D06}</x14:id>
        </ext>
      </extLst>
    </cfRule>
    <cfRule type="dataBar" priority="1695">
      <dataBar>
        <cfvo type="min"/>
        <cfvo type="max"/>
        <color rgb="FF00B0F0"/>
      </dataBar>
      <extLst>
        <ext xmlns:x14="http://schemas.microsoft.com/office/spreadsheetml/2009/9/main" uri="{B025F937-C7B1-47D3-B67F-A62EFF666E3E}">
          <x14:id>{62CF4A2E-CCE0-47F4-9CE0-CA03108B641E}</x14:id>
        </ext>
      </extLst>
    </cfRule>
    <cfRule type="dataBar" priority="1696">
      <dataBar>
        <cfvo type="num" val="0"/>
        <cfvo type="num" val="1"/>
        <color rgb="FF63C384"/>
      </dataBar>
      <extLst>
        <ext xmlns:x14="http://schemas.microsoft.com/office/spreadsheetml/2009/9/main" uri="{B025F937-C7B1-47D3-B67F-A62EFF666E3E}">
          <x14:id>{447271EC-D0A5-4D72-B449-F489A8E871EC}</x14:id>
        </ext>
      </extLst>
    </cfRule>
    <cfRule type="dataBar" priority="1697">
      <dataBar>
        <cfvo type="min"/>
        <cfvo type="max"/>
        <color rgb="FF008AEF"/>
      </dataBar>
      <extLst>
        <ext xmlns:x14="http://schemas.microsoft.com/office/spreadsheetml/2009/9/main" uri="{B025F937-C7B1-47D3-B67F-A62EFF666E3E}">
          <x14:id>{A7F2C50A-B86C-43B6-BE98-A1EEBBEB23E3}</x14:id>
        </ext>
      </extLst>
    </cfRule>
  </conditionalFormatting>
  <conditionalFormatting sqref="R102:R106">
    <cfRule type="dataBar" priority="1455">
      <dataBar>
        <cfvo type="num" val="0"/>
        <cfvo type="num" val="1"/>
        <color theme="9" tint="-0.499984740745262"/>
      </dataBar>
      <extLst>
        <ext xmlns:x14="http://schemas.microsoft.com/office/spreadsheetml/2009/9/main" uri="{B025F937-C7B1-47D3-B67F-A62EFF666E3E}">
          <x14:id>{B1FA8775-ECAC-49AD-B322-6EC032FEE7B3}</x14:id>
        </ext>
      </extLst>
    </cfRule>
    <cfRule type="dataBar" priority="1456">
      <dataBar>
        <cfvo type="num" val="0"/>
        <cfvo type="num" val="1"/>
        <color rgb="FF638EC6"/>
      </dataBar>
      <extLst>
        <ext xmlns:x14="http://schemas.microsoft.com/office/spreadsheetml/2009/9/main" uri="{B025F937-C7B1-47D3-B67F-A62EFF666E3E}">
          <x14:id>{C55CA113-18FE-467D-92CD-B3637755F4D2}</x14:id>
        </ext>
      </extLst>
    </cfRule>
    <cfRule type="dataBar" priority="1457">
      <dataBar>
        <cfvo type="num" val="0"/>
        <cfvo type="num" val="1"/>
        <color rgb="FF00B0F0"/>
      </dataBar>
      <extLst>
        <ext xmlns:x14="http://schemas.microsoft.com/office/spreadsheetml/2009/9/main" uri="{B025F937-C7B1-47D3-B67F-A62EFF666E3E}">
          <x14:id>{E5AB187D-A98B-4F93-BA80-F7AEB72DE178}</x14:id>
        </ext>
      </extLst>
    </cfRule>
    <cfRule type="dataBar" priority="1458">
      <dataBar>
        <cfvo type="min"/>
        <cfvo type="max"/>
        <color rgb="FF00B0F0"/>
      </dataBar>
      <extLst>
        <ext xmlns:x14="http://schemas.microsoft.com/office/spreadsheetml/2009/9/main" uri="{B025F937-C7B1-47D3-B67F-A62EFF666E3E}">
          <x14:id>{A14EC152-E768-45B1-9312-85E80763753A}</x14:id>
        </ext>
      </extLst>
    </cfRule>
    <cfRule type="dataBar" priority="1459">
      <dataBar>
        <cfvo type="num" val="0"/>
        <cfvo type="num" val="1"/>
        <color rgb="FF63C384"/>
      </dataBar>
      <extLst>
        <ext xmlns:x14="http://schemas.microsoft.com/office/spreadsheetml/2009/9/main" uri="{B025F937-C7B1-47D3-B67F-A62EFF666E3E}">
          <x14:id>{81ED4174-158E-4F96-8E8D-3E8838E97733}</x14:id>
        </ext>
      </extLst>
    </cfRule>
    <cfRule type="dataBar" priority="1460">
      <dataBar>
        <cfvo type="min"/>
        <cfvo type="max"/>
        <color rgb="FF008AEF"/>
      </dataBar>
      <extLst>
        <ext xmlns:x14="http://schemas.microsoft.com/office/spreadsheetml/2009/9/main" uri="{B025F937-C7B1-47D3-B67F-A62EFF666E3E}">
          <x14:id>{DBF78396-74FD-4C31-8415-26BAD26DE3CC}</x14:id>
        </ext>
      </extLst>
    </cfRule>
  </conditionalFormatting>
  <conditionalFormatting sqref="R110:R115">
    <cfRule type="dataBar" priority="1419">
      <dataBar>
        <cfvo type="num" val="0"/>
        <cfvo type="num" val="1"/>
        <color theme="9" tint="-0.499984740745262"/>
      </dataBar>
      <extLst>
        <ext xmlns:x14="http://schemas.microsoft.com/office/spreadsheetml/2009/9/main" uri="{B025F937-C7B1-47D3-B67F-A62EFF666E3E}">
          <x14:id>{800FFB97-DA4E-4E45-A32F-7D3FF5BD3096}</x14:id>
        </ext>
      </extLst>
    </cfRule>
    <cfRule type="dataBar" priority="1420">
      <dataBar>
        <cfvo type="num" val="0"/>
        <cfvo type="num" val="1"/>
        <color rgb="FF638EC6"/>
      </dataBar>
      <extLst>
        <ext xmlns:x14="http://schemas.microsoft.com/office/spreadsheetml/2009/9/main" uri="{B025F937-C7B1-47D3-B67F-A62EFF666E3E}">
          <x14:id>{5B148555-9D67-443A-BC06-AC7AD5BCE271}</x14:id>
        </ext>
      </extLst>
    </cfRule>
    <cfRule type="dataBar" priority="1421">
      <dataBar>
        <cfvo type="num" val="0"/>
        <cfvo type="num" val="1"/>
        <color rgb="FF00B0F0"/>
      </dataBar>
      <extLst>
        <ext xmlns:x14="http://schemas.microsoft.com/office/spreadsheetml/2009/9/main" uri="{B025F937-C7B1-47D3-B67F-A62EFF666E3E}">
          <x14:id>{E06ED20F-BE6D-41BD-8851-D0B33855CAA7}</x14:id>
        </ext>
      </extLst>
    </cfRule>
    <cfRule type="dataBar" priority="1422">
      <dataBar>
        <cfvo type="min"/>
        <cfvo type="max"/>
        <color rgb="FF00B0F0"/>
      </dataBar>
      <extLst>
        <ext xmlns:x14="http://schemas.microsoft.com/office/spreadsheetml/2009/9/main" uri="{B025F937-C7B1-47D3-B67F-A62EFF666E3E}">
          <x14:id>{493278E1-F9AA-4C89-9515-2E9E6175EC4E}</x14:id>
        </ext>
      </extLst>
    </cfRule>
    <cfRule type="dataBar" priority="1423">
      <dataBar>
        <cfvo type="num" val="0"/>
        <cfvo type="num" val="1"/>
        <color rgb="FF63C384"/>
      </dataBar>
      <extLst>
        <ext xmlns:x14="http://schemas.microsoft.com/office/spreadsheetml/2009/9/main" uri="{B025F937-C7B1-47D3-B67F-A62EFF666E3E}">
          <x14:id>{365EDCB3-812A-495D-9D54-C52651A25364}</x14:id>
        </ext>
      </extLst>
    </cfRule>
    <cfRule type="dataBar" priority="1424">
      <dataBar>
        <cfvo type="min"/>
        <cfvo type="max"/>
        <color rgb="FF008AEF"/>
      </dataBar>
      <extLst>
        <ext xmlns:x14="http://schemas.microsoft.com/office/spreadsheetml/2009/9/main" uri="{B025F937-C7B1-47D3-B67F-A62EFF666E3E}">
          <x14:id>{EA0FAFA0-08A7-4839-B5F1-186F445595C8}</x14:id>
        </ext>
      </extLst>
    </cfRule>
  </conditionalFormatting>
  <conditionalFormatting sqref="R46:S46">
    <cfRule type="dataBar" priority="432">
      <dataBar>
        <cfvo type="num" val="0"/>
        <cfvo type="num" val="1"/>
        <color theme="9" tint="-0.499984740745262"/>
      </dataBar>
      <extLst>
        <ext xmlns:x14="http://schemas.microsoft.com/office/spreadsheetml/2009/9/main" uri="{B025F937-C7B1-47D3-B67F-A62EFF666E3E}">
          <x14:id>{FA764F65-0D4D-42FA-BD6F-B368051E0926}</x14:id>
        </ext>
      </extLst>
    </cfRule>
    <cfRule type="dataBar" priority="433">
      <dataBar>
        <cfvo type="num" val="0"/>
        <cfvo type="num" val="1"/>
        <color rgb="FF00B0F0"/>
      </dataBar>
      <extLst>
        <ext xmlns:x14="http://schemas.microsoft.com/office/spreadsheetml/2009/9/main" uri="{B025F937-C7B1-47D3-B67F-A62EFF666E3E}">
          <x14:id>{D520DF3A-7724-4B91-B7B4-6DAD95CDC776}</x14:id>
        </ext>
      </extLst>
    </cfRule>
    <cfRule type="dataBar" priority="434">
      <dataBar>
        <cfvo type="min"/>
        <cfvo type="max"/>
        <color rgb="FF00B0F0"/>
      </dataBar>
      <extLst>
        <ext xmlns:x14="http://schemas.microsoft.com/office/spreadsheetml/2009/9/main" uri="{B025F937-C7B1-47D3-B67F-A62EFF666E3E}">
          <x14:id>{6A08CC95-54D4-414B-9B52-E90652B414E9}</x14:id>
        </ext>
      </extLst>
    </cfRule>
    <cfRule type="dataBar" priority="435">
      <dataBar>
        <cfvo type="num" val="0"/>
        <cfvo type="num" val="1"/>
        <color rgb="FF638EC6"/>
      </dataBar>
      <extLst>
        <ext xmlns:x14="http://schemas.microsoft.com/office/spreadsheetml/2009/9/main" uri="{B025F937-C7B1-47D3-B67F-A62EFF666E3E}">
          <x14:id>{C529F5EC-8ACA-4328-A6AC-11290BF48A2F}</x14:id>
        </ext>
      </extLst>
    </cfRule>
    <cfRule type="dataBar" priority="436">
      <dataBar>
        <cfvo type="min"/>
        <cfvo type="max"/>
        <color rgb="FF008AEF"/>
      </dataBar>
      <extLst>
        <ext xmlns:x14="http://schemas.microsoft.com/office/spreadsheetml/2009/9/main" uri="{B025F937-C7B1-47D3-B67F-A62EFF666E3E}">
          <x14:id>{120CA142-D309-4D57-B4B8-732678A6E4CA}</x14:id>
        </ext>
      </extLst>
    </cfRule>
    <cfRule type="dataBar" priority="437">
      <dataBar>
        <cfvo type="num" val="0"/>
        <cfvo type="num" val="1"/>
        <color rgb="FF63C384"/>
      </dataBar>
      <extLst>
        <ext xmlns:x14="http://schemas.microsoft.com/office/spreadsheetml/2009/9/main" uri="{B025F937-C7B1-47D3-B67F-A62EFF666E3E}">
          <x14:id>{AEAB16FC-7DD3-4C1B-8006-906AA3163D2E}</x14:id>
        </ext>
      </extLst>
    </cfRule>
  </conditionalFormatting>
  <conditionalFormatting sqref="R47:S47">
    <cfRule type="dataBar" priority="426">
      <dataBar>
        <cfvo type="num" val="0"/>
        <cfvo type="num" val="1"/>
        <color theme="9" tint="-0.499984740745262"/>
      </dataBar>
      <extLst>
        <ext xmlns:x14="http://schemas.microsoft.com/office/spreadsheetml/2009/9/main" uri="{B025F937-C7B1-47D3-B67F-A62EFF666E3E}">
          <x14:id>{31C7705F-EA70-4A81-9167-EB3D8E562AD8}</x14:id>
        </ext>
      </extLst>
    </cfRule>
    <cfRule type="dataBar" priority="427">
      <dataBar>
        <cfvo type="num" val="0"/>
        <cfvo type="num" val="1"/>
        <color rgb="FF00B0F0"/>
      </dataBar>
      <extLst>
        <ext xmlns:x14="http://schemas.microsoft.com/office/spreadsheetml/2009/9/main" uri="{B025F937-C7B1-47D3-B67F-A62EFF666E3E}">
          <x14:id>{7FA10865-40D7-4C9B-9BEC-D0F188B2552D}</x14:id>
        </ext>
      </extLst>
    </cfRule>
    <cfRule type="dataBar" priority="428">
      <dataBar>
        <cfvo type="min"/>
        <cfvo type="max"/>
        <color rgb="FF00B0F0"/>
      </dataBar>
      <extLst>
        <ext xmlns:x14="http://schemas.microsoft.com/office/spreadsheetml/2009/9/main" uri="{B025F937-C7B1-47D3-B67F-A62EFF666E3E}">
          <x14:id>{5A061A5F-A3DF-461A-A560-930DAA2562D2}</x14:id>
        </ext>
      </extLst>
    </cfRule>
    <cfRule type="dataBar" priority="429">
      <dataBar>
        <cfvo type="num" val="0"/>
        <cfvo type="num" val="1"/>
        <color rgb="FF638EC6"/>
      </dataBar>
      <extLst>
        <ext xmlns:x14="http://schemas.microsoft.com/office/spreadsheetml/2009/9/main" uri="{B025F937-C7B1-47D3-B67F-A62EFF666E3E}">
          <x14:id>{D01E2429-8A42-4C6D-8C4F-D2CAA104D3A9}</x14:id>
        </ext>
      </extLst>
    </cfRule>
    <cfRule type="dataBar" priority="430">
      <dataBar>
        <cfvo type="min"/>
        <cfvo type="max"/>
        <color rgb="FF008AEF"/>
      </dataBar>
      <extLst>
        <ext xmlns:x14="http://schemas.microsoft.com/office/spreadsheetml/2009/9/main" uri="{B025F937-C7B1-47D3-B67F-A62EFF666E3E}">
          <x14:id>{547F9F0E-BD28-4407-BF76-94CC2123B7FF}</x14:id>
        </ext>
      </extLst>
    </cfRule>
    <cfRule type="dataBar" priority="431">
      <dataBar>
        <cfvo type="num" val="0"/>
        <cfvo type="num" val="1"/>
        <color rgb="FF63C384"/>
      </dataBar>
      <extLst>
        <ext xmlns:x14="http://schemas.microsoft.com/office/spreadsheetml/2009/9/main" uri="{B025F937-C7B1-47D3-B67F-A62EFF666E3E}">
          <x14:id>{E8511CF5-DBFB-478B-B635-8AF488A42E44}</x14:id>
        </ext>
      </extLst>
    </cfRule>
  </conditionalFormatting>
  <conditionalFormatting sqref="R48:S48">
    <cfRule type="dataBar" priority="420">
      <dataBar>
        <cfvo type="num" val="0"/>
        <cfvo type="num" val="1"/>
        <color theme="9" tint="-0.499984740745262"/>
      </dataBar>
      <extLst>
        <ext xmlns:x14="http://schemas.microsoft.com/office/spreadsheetml/2009/9/main" uri="{B025F937-C7B1-47D3-B67F-A62EFF666E3E}">
          <x14:id>{61162303-AFAC-4A49-B56E-31DE758B14C2}</x14:id>
        </ext>
      </extLst>
    </cfRule>
    <cfRule type="dataBar" priority="421">
      <dataBar>
        <cfvo type="num" val="0"/>
        <cfvo type="num" val="1"/>
        <color rgb="FF00B0F0"/>
      </dataBar>
      <extLst>
        <ext xmlns:x14="http://schemas.microsoft.com/office/spreadsheetml/2009/9/main" uri="{B025F937-C7B1-47D3-B67F-A62EFF666E3E}">
          <x14:id>{CF155C99-D186-4DFE-BDEE-3C6538A02E29}</x14:id>
        </ext>
      </extLst>
    </cfRule>
    <cfRule type="dataBar" priority="422">
      <dataBar>
        <cfvo type="min"/>
        <cfvo type="max"/>
        <color rgb="FF00B0F0"/>
      </dataBar>
      <extLst>
        <ext xmlns:x14="http://schemas.microsoft.com/office/spreadsheetml/2009/9/main" uri="{B025F937-C7B1-47D3-B67F-A62EFF666E3E}">
          <x14:id>{A087E810-B804-4F08-81E4-4EF0B26EDC35}</x14:id>
        </ext>
      </extLst>
    </cfRule>
    <cfRule type="dataBar" priority="423">
      <dataBar>
        <cfvo type="num" val="0"/>
        <cfvo type="num" val="1"/>
        <color rgb="FF638EC6"/>
      </dataBar>
      <extLst>
        <ext xmlns:x14="http://schemas.microsoft.com/office/spreadsheetml/2009/9/main" uri="{B025F937-C7B1-47D3-B67F-A62EFF666E3E}">
          <x14:id>{B2DACF69-B837-40D6-AB93-47C073016C5D}</x14:id>
        </ext>
      </extLst>
    </cfRule>
    <cfRule type="dataBar" priority="424">
      <dataBar>
        <cfvo type="min"/>
        <cfvo type="max"/>
        <color rgb="FF008AEF"/>
      </dataBar>
      <extLst>
        <ext xmlns:x14="http://schemas.microsoft.com/office/spreadsheetml/2009/9/main" uri="{B025F937-C7B1-47D3-B67F-A62EFF666E3E}">
          <x14:id>{DAF5D173-A044-42FF-AF3B-1B9698CFC4BB}</x14:id>
        </ext>
      </extLst>
    </cfRule>
    <cfRule type="dataBar" priority="425">
      <dataBar>
        <cfvo type="num" val="0"/>
        <cfvo type="num" val="1"/>
        <color rgb="FF63C384"/>
      </dataBar>
      <extLst>
        <ext xmlns:x14="http://schemas.microsoft.com/office/spreadsheetml/2009/9/main" uri="{B025F937-C7B1-47D3-B67F-A62EFF666E3E}">
          <x14:id>{2F34DE43-0E2B-4C7F-8C84-4B8D4CFEA6BE}</x14:id>
        </ext>
      </extLst>
    </cfRule>
  </conditionalFormatting>
  <conditionalFormatting sqref="S11">
    <cfRule type="dataBar" priority="378">
      <dataBar>
        <cfvo type="num" val="0"/>
        <cfvo type="num" val="1"/>
        <color theme="9" tint="-0.499984740745262"/>
      </dataBar>
      <extLst>
        <ext xmlns:x14="http://schemas.microsoft.com/office/spreadsheetml/2009/9/main" uri="{B025F937-C7B1-47D3-B67F-A62EFF666E3E}">
          <x14:id>{B3A0F150-D336-4A33-8C31-7A34BFD6B30D}</x14:id>
        </ext>
      </extLst>
    </cfRule>
    <cfRule type="dataBar" priority="379">
      <dataBar>
        <cfvo type="num" val="0"/>
        <cfvo type="num" val="1"/>
        <color rgb="FF00B0F0"/>
      </dataBar>
      <extLst>
        <ext xmlns:x14="http://schemas.microsoft.com/office/spreadsheetml/2009/9/main" uri="{B025F937-C7B1-47D3-B67F-A62EFF666E3E}">
          <x14:id>{64396F87-4B8B-43F0-B379-77381E81ACCD}</x14:id>
        </ext>
      </extLst>
    </cfRule>
    <cfRule type="dataBar" priority="380">
      <dataBar>
        <cfvo type="min"/>
        <cfvo type="max"/>
        <color rgb="FF00B0F0"/>
      </dataBar>
      <extLst>
        <ext xmlns:x14="http://schemas.microsoft.com/office/spreadsheetml/2009/9/main" uri="{B025F937-C7B1-47D3-B67F-A62EFF666E3E}">
          <x14:id>{032B5A7D-ECA2-4324-A696-089A23C417DC}</x14:id>
        </ext>
      </extLst>
    </cfRule>
    <cfRule type="dataBar" priority="381">
      <dataBar>
        <cfvo type="num" val="0"/>
        <cfvo type="num" val="1"/>
        <color rgb="FF638EC6"/>
      </dataBar>
      <extLst>
        <ext xmlns:x14="http://schemas.microsoft.com/office/spreadsheetml/2009/9/main" uri="{B025F937-C7B1-47D3-B67F-A62EFF666E3E}">
          <x14:id>{9380206B-93EE-46B1-8A9D-127652FF76B3}</x14:id>
        </ext>
      </extLst>
    </cfRule>
    <cfRule type="dataBar" priority="382">
      <dataBar>
        <cfvo type="min"/>
        <cfvo type="max"/>
        <color rgb="FF008AEF"/>
      </dataBar>
      <extLst>
        <ext xmlns:x14="http://schemas.microsoft.com/office/spreadsheetml/2009/9/main" uri="{B025F937-C7B1-47D3-B67F-A62EFF666E3E}">
          <x14:id>{6414097F-2AA9-43B1-9C5F-4AA7B77E736A}</x14:id>
        </ext>
      </extLst>
    </cfRule>
    <cfRule type="dataBar" priority="383">
      <dataBar>
        <cfvo type="num" val="0"/>
        <cfvo type="num" val="1"/>
        <color rgb="FF63C384"/>
      </dataBar>
      <extLst>
        <ext xmlns:x14="http://schemas.microsoft.com/office/spreadsheetml/2009/9/main" uri="{B025F937-C7B1-47D3-B67F-A62EFF666E3E}">
          <x14:id>{DC103A0F-DE48-4B38-A85E-5AB9F398E215}</x14:id>
        </ext>
      </extLst>
    </cfRule>
  </conditionalFormatting>
  <conditionalFormatting sqref="S12:S15">
    <cfRule type="dataBar" priority="360">
      <dataBar>
        <cfvo type="num" val="0"/>
        <cfvo type="num" val="1"/>
        <color theme="9" tint="-0.499984740745262"/>
      </dataBar>
      <extLst>
        <ext xmlns:x14="http://schemas.microsoft.com/office/spreadsheetml/2009/9/main" uri="{B025F937-C7B1-47D3-B67F-A62EFF666E3E}">
          <x14:id>{0CEE261F-9701-42A8-A08E-BF70DB32226B}</x14:id>
        </ext>
      </extLst>
    </cfRule>
    <cfRule type="dataBar" priority="361">
      <dataBar>
        <cfvo type="num" val="0"/>
        <cfvo type="num" val="1"/>
        <color rgb="FF00B0F0"/>
      </dataBar>
      <extLst>
        <ext xmlns:x14="http://schemas.microsoft.com/office/spreadsheetml/2009/9/main" uri="{B025F937-C7B1-47D3-B67F-A62EFF666E3E}">
          <x14:id>{3AAE26B3-87B5-43A6-B835-91A3870C1FCB}</x14:id>
        </ext>
      </extLst>
    </cfRule>
    <cfRule type="dataBar" priority="362">
      <dataBar>
        <cfvo type="min"/>
        <cfvo type="max"/>
        <color rgb="FF00B0F0"/>
      </dataBar>
      <extLst>
        <ext xmlns:x14="http://schemas.microsoft.com/office/spreadsheetml/2009/9/main" uri="{B025F937-C7B1-47D3-B67F-A62EFF666E3E}">
          <x14:id>{F9E812A9-00AA-464A-989D-15445D8CE48B}</x14:id>
        </ext>
      </extLst>
    </cfRule>
    <cfRule type="dataBar" priority="363">
      <dataBar>
        <cfvo type="num" val="0"/>
        <cfvo type="num" val="1"/>
        <color rgb="FF638EC6"/>
      </dataBar>
      <extLst>
        <ext xmlns:x14="http://schemas.microsoft.com/office/spreadsheetml/2009/9/main" uri="{B025F937-C7B1-47D3-B67F-A62EFF666E3E}">
          <x14:id>{DB9D9AB7-4126-4587-9966-618C6E3ECBD6}</x14:id>
        </ext>
      </extLst>
    </cfRule>
    <cfRule type="dataBar" priority="364">
      <dataBar>
        <cfvo type="min"/>
        <cfvo type="max"/>
        <color rgb="FF008AEF"/>
      </dataBar>
      <extLst>
        <ext xmlns:x14="http://schemas.microsoft.com/office/spreadsheetml/2009/9/main" uri="{B025F937-C7B1-47D3-B67F-A62EFF666E3E}">
          <x14:id>{2F12827A-7760-4A37-882E-842C43215027}</x14:id>
        </ext>
      </extLst>
    </cfRule>
    <cfRule type="dataBar" priority="365">
      <dataBar>
        <cfvo type="num" val="0"/>
        <cfvo type="num" val="1"/>
        <color rgb="FF63C384"/>
      </dataBar>
      <extLst>
        <ext xmlns:x14="http://schemas.microsoft.com/office/spreadsheetml/2009/9/main" uri="{B025F937-C7B1-47D3-B67F-A62EFF666E3E}">
          <x14:id>{06C88F1B-2DBE-401E-BCFD-2D477D7919F8}</x14:id>
        </ext>
      </extLst>
    </cfRule>
  </conditionalFormatting>
  <conditionalFormatting sqref="S16">
    <cfRule type="dataBar" priority="354">
      <dataBar>
        <cfvo type="num" val="0"/>
        <cfvo type="num" val="1"/>
        <color theme="9" tint="-0.499984740745262"/>
      </dataBar>
      <extLst>
        <ext xmlns:x14="http://schemas.microsoft.com/office/spreadsheetml/2009/9/main" uri="{B025F937-C7B1-47D3-B67F-A62EFF666E3E}">
          <x14:id>{6DB199E2-867F-4F4A-9173-3DAF22344645}</x14:id>
        </ext>
      </extLst>
    </cfRule>
    <cfRule type="dataBar" priority="355">
      <dataBar>
        <cfvo type="num" val="0"/>
        <cfvo type="num" val="1"/>
        <color rgb="FF00B0F0"/>
      </dataBar>
      <extLst>
        <ext xmlns:x14="http://schemas.microsoft.com/office/spreadsheetml/2009/9/main" uri="{B025F937-C7B1-47D3-B67F-A62EFF666E3E}">
          <x14:id>{DBBEF3FC-5ACB-4FBB-AF1D-5864851ABFEC}</x14:id>
        </ext>
      </extLst>
    </cfRule>
    <cfRule type="dataBar" priority="356">
      <dataBar>
        <cfvo type="min"/>
        <cfvo type="max"/>
        <color rgb="FF00B0F0"/>
      </dataBar>
      <extLst>
        <ext xmlns:x14="http://schemas.microsoft.com/office/spreadsheetml/2009/9/main" uri="{B025F937-C7B1-47D3-B67F-A62EFF666E3E}">
          <x14:id>{80979792-0A64-404B-A895-20E21C99262D}</x14:id>
        </ext>
      </extLst>
    </cfRule>
    <cfRule type="dataBar" priority="357">
      <dataBar>
        <cfvo type="num" val="0"/>
        <cfvo type="num" val="1"/>
        <color rgb="FF638EC6"/>
      </dataBar>
      <extLst>
        <ext xmlns:x14="http://schemas.microsoft.com/office/spreadsheetml/2009/9/main" uri="{B025F937-C7B1-47D3-B67F-A62EFF666E3E}">
          <x14:id>{8F2FC538-C289-456D-BB08-05B7221CBFDA}</x14:id>
        </ext>
      </extLst>
    </cfRule>
    <cfRule type="dataBar" priority="358">
      <dataBar>
        <cfvo type="min"/>
        <cfvo type="max"/>
        <color rgb="FF008AEF"/>
      </dataBar>
      <extLst>
        <ext xmlns:x14="http://schemas.microsoft.com/office/spreadsheetml/2009/9/main" uri="{B025F937-C7B1-47D3-B67F-A62EFF666E3E}">
          <x14:id>{EA5DD4C9-622F-43DF-ADFE-DF665EDC4E24}</x14:id>
        </ext>
      </extLst>
    </cfRule>
    <cfRule type="dataBar" priority="359">
      <dataBar>
        <cfvo type="num" val="0"/>
        <cfvo type="num" val="1"/>
        <color rgb="FF63C384"/>
      </dataBar>
      <extLst>
        <ext xmlns:x14="http://schemas.microsoft.com/office/spreadsheetml/2009/9/main" uri="{B025F937-C7B1-47D3-B67F-A62EFF666E3E}">
          <x14:id>{0CCAB411-CC45-4742-8086-FBC3D988FCE0}</x14:id>
        </ext>
      </extLst>
    </cfRule>
  </conditionalFormatting>
  <conditionalFormatting sqref="S17">
    <cfRule type="dataBar" priority="512">
      <dataBar>
        <cfvo type="num" val="0"/>
        <cfvo type="num" val="1"/>
        <color theme="9" tint="-0.499984740745262"/>
      </dataBar>
      <extLst>
        <ext xmlns:x14="http://schemas.microsoft.com/office/spreadsheetml/2009/9/main" uri="{B025F937-C7B1-47D3-B67F-A62EFF666E3E}">
          <x14:id>{5A2F9FCC-D9BA-47D4-99DB-8C9167371ED3}</x14:id>
        </ext>
      </extLst>
    </cfRule>
    <cfRule type="dataBar" priority="513">
      <dataBar>
        <cfvo type="num" val="0"/>
        <cfvo type="num" val="1"/>
        <color rgb="FF00B0F0"/>
      </dataBar>
      <extLst>
        <ext xmlns:x14="http://schemas.microsoft.com/office/spreadsheetml/2009/9/main" uri="{B025F937-C7B1-47D3-B67F-A62EFF666E3E}">
          <x14:id>{A35A3C11-91ED-4626-9078-96514C73C941}</x14:id>
        </ext>
      </extLst>
    </cfRule>
    <cfRule type="dataBar" priority="514">
      <dataBar>
        <cfvo type="min"/>
        <cfvo type="max"/>
        <color rgb="FF00B0F0"/>
      </dataBar>
      <extLst>
        <ext xmlns:x14="http://schemas.microsoft.com/office/spreadsheetml/2009/9/main" uri="{B025F937-C7B1-47D3-B67F-A62EFF666E3E}">
          <x14:id>{51EBE231-7D2D-47EF-B530-80678FD1E232}</x14:id>
        </ext>
      </extLst>
    </cfRule>
    <cfRule type="dataBar" priority="515">
      <dataBar>
        <cfvo type="num" val="0"/>
        <cfvo type="num" val="1"/>
        <color rgb="FF638EC6"/>
      </dataBar>
      <extLst>
        <ext xmlns:x14="http://schemas.microsoft.com/office/spreadsheetml/2009/9/main" uri="{B025F937-C7B1-47D3-B67F-A62EFF666E3E}">
          <x14:id>{33B7653F-A780-45B4-9B5C-29857D849790}</x14:id>
        </ext>
      </extLst>
    </cfRule>
    <cfRule type="dataBar" priority="516">
      <dataBar>
        <cfvo type="min"/>
        <cfvo type="max"/>
        <color rgb="FF008AEF"/>
      </dataBar>
      <extLst>
        <ext xmlns:x14="http://schemas.microsoft.com/office/spreadsheetml/2009/9/main" uri="{B025F937-C7B1-47D3-B67F-A62EFF666E3E}">
          <x14:id>{0F3252C6-E3CF-481D-A090-98F6CEA69E60}</x14:id>
        </ext>
      </extLst>
    </cfRule>
    <cfRule type="dataBar" priority="517">
      <dataBar>
        <cfvo type="num" val="0"/>
        <cfvo type="num" val="1"/>
        <color rgb="FF63C384"/>
      </dataBar>
      <extLst>
        <ext xmlns:x14="http://schemas.microsoft.com/office/spreadsheetml/2009/9/main" uri="{B025F937-C7B1-47D3-B67F-A62EFF666E3E}">
          <x14:id>{49C83542-ABCD-41F9-8B24-820F306257BF}</x14:id>
        </ext>
      </extLst>
    </cfRule>
  </conditionalFormatting>
  <conditionalFormatting sqref="S18">
    <cfRule type="dataBar" priority="348">
      <dataBar>
        <cfvo type="num" val="0"/>
        <cfvo type="num" val="1"/>
        <color theme="9" tint="-0.499984740745262"/>
      </dataBar>
      <extLst>
        <ext xmlns:x14="http://schemas.microsoft.com/office/spreadsheetml/2009/9/main" uri="{B025F937-C7B1-47D3-B67F-A62EFF666E3E}">
          <x14:id>{437A5163-D132-4FC6-8587-A3B71DB6A8FF}</x14:id>
        </ext>
      </extLst>
    </cfRule>
    <cfRule type="dataBar" priority="349">
      <dataBar>
        <cfvo type="num" val="0"/>
        <cfvo type="num" val="1"/>
        <color rgb="FF00B0F0"/>
      </dataBar>
      <extLst>
        <ext xmlns:x14="http://schemas.microsoft.com/office/spreadsheetml/2009/9/main" uri="{B025F937-C7B1-47D3-B67F-A62EFF666E3E}">
          <x14:id>{469ADF75-F6DA-4A30-9712-9628EB133EE0}</x14:id>
        </ext>
      </extLst>
    </cfRule>
    <cfRule type="dataBar" priority="350">
      <dataBar>
        <cfvo type="min"/>
        <cfvo type="max"/>
        <color rgb="FF00B0F0"/>
      </dataBar>
      <extLst>
        <ext xmlns:x14="http://schemas.microsoft.com/office/spreadsheetml/2009/9/main" uri="{B025F937-C7B1-47D3-B67F-A62EFF666E3E}">
          <x14:id>{E9FCC906-C441-49FA-BE70-789F71BB485F}</x14:id>
        </ext>
      </extLst>
    </cfRule>
    <cfRule type="dataBar" priority="351">
      <dataBar>
        <cfvo type="num" val="0"/>
        <cfvo type="num" val="1"/>
        <color rgb="FF638EC6"/>
      </dataBar>
      <extLst>
        <ext xmlns:x14="http://schemas.microsoft.com/office/spreadsheetml/2009/9/main" uri="{B025F937-C7B1-47D3-B67F-A62EFF666E3E}">
          <x14:id>{A5D21BFF-94BE-4556-8BF0-AF05DE9E0B6B}</x14:id>
        </ext>
      </extLst>
    </cfRule>
    <cfRule type="dataBar" priority="352">
      <dataBar>
        <cfvo type="min"/>
        <cfvo type="max"/>
        <color rgb="FF008AEF"/>
      </dataBar>
      <extLst>
        <ext xmlns:x14="http://schemas.microsoft.com/office/spreadsheetml/2009/9/main" uri="{B025F937-C7B1-47D3-B67F-A62EFF666E3E}">
          <x14:id>{7B8745C2-E90E-4414-A412-C647E439EFFA}</x14:id>
        </ext>
      </extLst>
    </cfRule>
    <cfRule type="dataBar" priority="353">
      <dataBar>
        <cfvo type="num" val="0"/>
        <cfvo type="num" val="1"/>
        <color rgb="FF63C384"/>
      </dataBar>
      <extLst>
        <ext xmlns:x14="http://schemas.microsoft.com/office/spreadsheetml/2009/9/main" uri="{B025F937-C7B1-47D3-B67F-A62EFF666E3E}">
          <x14:id>{8F3EA4BC-561C-4CA2-AA73-95DFE5D5AB2D}</x14:id>
        </ext>
      </extLst>
    </cfRule>
  </conditionalFormatting>
  <conditionalFormatting sqref="S19">
    <cfRule type="dataBar" priority="542">
      <dataBar>
        <cfvo type="num" val="0"/>
        <cfvo type="num" val="1"/>
        <color theme="9" tint="-0.499984740745262"/>
      </dataBar>
      <extLst>
        <ext xmlns:x14="http://schemas.microsoft.com/office/spreadsheetml/2009/9/main" uri="{B025F937-C7B1-47D3-B67F-A62EFF666E3E}">
          <x14:id>{6917A2B9-1FE0-4C69-85B5-8F4E77DDF269}</x14:id>
        </ext>
      </extLst>
    </cfRule>
    <cfRule type="dataBar" priority="543">
      <dataBar>
        <cfvo type="num" val="0"/>
        <cfvo type="num" val="1"/>
        <color rgb="FF00B0F0"/>
      </dataBar>
      <extLst>
        <ext xmlns:x14="http://schemas.microsoft.com/office/spreadsheetml/2009/9/main" uri="{B025F937-C7B1-47D3-B67F-A62EFF666E3E}">
          <x14:id>{6DAD7975-3749-45E2-B312-A6537607E211}</x14:id>
        </ext>
      </extLst>
    </cfRule>
    <cfRule type="dataBar" priority="544">
      <dataBar>
        <cfvo type="min"/>
        <cfvo type="max"/>
        <color rgb="FF00B0F0"/>
      </dataBar>
      <extLst>
        <ext xmlns:x14="http://schemas.microsoft.com/office/spreadsheetml/2009/9/main" uri="{B025F937-C7B1-47D3-B67F-A62EFF666E3E}">
          <x14:id>{90273F09-3A32-4CDF-83BF-7ADDF1639FD1}</x14:id>
        </ext>
      </extLst>
    </cfRule>
    <cfRule type="dataBar" priority="545">
      <dataBar>
        <cfvo type="num" val="0"/>
        <cfvo type="num" val="1"/>
        <color rgb="FF638EC6"/>
      </dataBar>
      <extLst>
        <ext xmlns:x14="http://schemas.microsoft.com/office/spreadsheetml/2009/9/main" uri="{B025F937-C7B1-47D3-B67F-A62EFF666E3E}">
          <x14:id>{91CD58CD-23A2-4916-8FF3-61574D3F6A4A}</x14:id>
        </ext>
      </extLst>
    </cfRule>
    <cfRule type="dataBar" priority="546">
      <dataBar>
        <cfvo type="min"/>
        <cfvo type="max"/>
        <color rgb="FF008AEF"/>
      </dataBar>
      <extLst>
        <ext xmlns:x14="http://schemas.microsoft.com/office/spreadsheetml/2009/9/main" uri="{B025F937-C7B1-47D3-B67F-A62EFF666E3E}">
          <x14:id>{6DF70748-0152-46CB-AC9A-F4F1327D1B36}</x14:id>
        </ext>
      </extLst>
    </cfRule>
    <cfRule type="dataBar" priority="547">
      <dataBar>
        <cfvo type="num" val="0"/>
        <cfvo type="num" val="1"/>
        <color rgb="FF63C384"/>
      </dataBar>
      <extLst>
        <ext xmlns:x14="http://schemas.microsoft.com/office/spreadsheetml/2009/9/main" uri="{B025F937-C7B1-47D3-B67F-A62EFF666E3E}">
          <x14:id>{B06126C8-A034-40AD-BAB1-D492AEB0AE5D}</x14:id>
        </ext>
      </extLst>
    </cfRule>
  </conditionalFormatting>
  <conditionalFormatting sqref="S20">
    <cfRule type="dataBar" priority="494">
      <dataBar>
        <cfvo type="num" val="0"/>
        <cfvo type="num" val="1"/>
        <color theme="9" tint="-0.499984740745262"/>
      </dataBar>
      <extLst>
        <ext xmlns:x14="http://schemas.microsoft.com/office/spreadsheetml/2009/9/main" uri="{B025F937-C7B1-47D3-B67F-A62EFF666E3E}">
          <x14:id>{2AEAF430-D202-406C-8D0C-AB74E3B4D7E4}</x14:id>
        </ext>
      </extLst>
    </cfRule>
    <cfRule type="dataBar" priority="495">
      <dataBar>
        <cfvo type="num" val="0"/>
        <cfvo type="num" val="1"/>
        <color rgb="FF00B0F0"/>
      </dataBar>
      <extLst>
        <ext xmlns:x14="http://schemas.microsoft.com/office/spreadsheetml/2009/9/main" uri="{B025F937-C7B1-47D3-B67F-A62EFF666E3E}">
          <x14:id>{4CFABB17-BC96-45DF-9D4F-1213FB88C79A}</x14:id>
        </ext>
      </extLst>
    </cfRule>
    <cfRule type="dataBar" priority="496">
      <dataBar>
        <cfvo type="min"/>
        <cfvo type="max"/>
        <color rgb="FF00B0F0"/>
      </dataBar>
      <extLst>
        <ext xmlns:x14="http://schemas.microsoft.com/office/spreadsheetml/2009/9/main" uri="{B025F937-C7B1-47D3-B67F-A62EFF666E3E}">
          <x14:id>{4C2CF1EC-B043-4407-9107-BD1251B2E801}</x14:id>
        </ext>
      </extLst>
    </cfRule>
    <cfRule type="dataBar" priority="497">
      <dataBar>
        <cfvo type="num" val="0"/>
        <cfvo type="num" val="1"/>
        <color rgb="FF638EC6"/>
      </dataBar>
      <extLst>
        <ext xmlns:x14="http://schemas.microsoft.com/office/spreadsheetml/2009/9/main" uri="{B025F937-C7B1-47D3-B67F-A62EFF666E3E}">
          <x14:id>{40A5E22B-6146-4DB0-B004-8E981AE5760C}</x14:id>
        </ext>
      </extLst>
    </cfRule>
    <cfRule type="dataBar" priority="498">
      <dataBar>
        <cfvo type="min"/>
        <cfvo type="max"/>
        <color rgb="FF008AEF"/>
      </dataBar>
      <extLst>
        <ext xmlns:x14="http://schemas.microsoft.com/office/spreadsheetml/2009/9/main" uri="{B025F937-C7B1-47D3-B67F-A62EFF666E3E}">
          <x14:id>{8AC5D703-23E0-41E6-8470-33AA61C339DD}</x14:id>
        </ext>
      </extLst>
    </cfRule>
    <cfRule type="dataBar" priority="499">
      <dataBar>
        <cfvo type="num" val="0"/>
        <cfvo type="num" val="1"/>
        <color rgb="FF63C384"/>
      </dataBar>
      <extLst>
        <ext xmlns:x14="http://schemas.microsoft.com/office/spreadsheetml/2009/9/main" uri="{B025F937-C7B1-47D3-B67F-A62EFF666E3E}">
          <x14:id>{CE6FD569-EDB3-4588-BDC5-B46F0ED67FA9}</x14:id>
        </ext>
      </extLst>
    </cfRule>
  </conditionalFormatting>
  <conditionalFormatting sqref="S21">
    <cfRule type="dataBar" priority="470">
      <dataBar>
        <cfvo type="num" val="0"/>
        <cfvo type="num" val="1"/>
        <color theme="9" tint="-0.499984740745262"/>
      </dataBar>
      <extLst>
        <ext xmlns:x14="http://schemas.microsoft.com/office/spreadsheetml/2009/9/main" uri="{B025F937-C7B1-47D3-B67F-A62EFF666E3E}">
          <x14:id>{51432994-2517-463E-8D39-D7894E441995}</x14:id>
        </ext>
      </extLst>
    </cfRule>
    <cfRule type="dataBar" priority="471">
      <dataBar>
        <cfvo type="num" val="0"/>
        <cfvo type="num" val="1"/>
        <color rgb="FF00B0F0"/>
      </dataBar>
      <extLst>
        <ext xmlns:x14="http://schemas.microsoft.com/office/spreadsheetml/2009/9/main" uri="{B025F937-C7B1-47D3-B67F-A62EFF666E3E}">
          <x14:id>{CD6E9A56-DAC1-4ACC-8910-08D9C15CB787}</x14:id>
        </ext>
      </extLst>
    </cfRule>
    <cfRule type="dataBar" priority="472">
      <dataBar>
        <cfvo type="min"/>
        <cfvo type="max"/>
        <color rgb="FF00B0F0"/>
      </dataBar>
      <extLst>
        <ext xmlns:x14="http://schemas.microsoft.com/office/spreadsheetml/2009/9/main" uri="{B025F937-C7B1-47D3-B67F-A62EFF666E3E}">
          <x14:id>{1EF64E2A-0B1B-4038-B5D8-FD58F948B527}</x14:id>
        </ext>
      </extLst>
    </cfRule>
    <cfRule type="dataBar" priority="473">
      <dataBar>
        <cfvo type="num" val="0"/>
        <cfvo type="num" val="1"/>
        <color rgb="FF638EC6"/>
      </dataBar>
      <extLst>
        <ext xmlns:x14="http://schemas.microsoft.com/office/spreadsheetml/2009/9/main" uri="{B025F937-C7B1-47D3-B67F-A62EFF666E3E}">
          <x14:id>{D97220E8-51CB-48FD-8430-C573649677D8}</x14:id>
        </ext>
      </extLst>
    </cfRule>
    <cfRule type="dataBar" priority="474">
      <dataBar>
        <cfvo type="min"/>
        <cfvo type="max"/>
        <color rgb="FF008AEF"/>
      </dataBar>
      <extLst>
        <ext xmlns:x14="http://schemas.microsoft.com/office/spreadsheetml/2009/9/main" uri="{B025F937-C7B1-47D3-B67F-A62EFF666E3E}">
          <x14:id>{F282300E-D1DC-4618-A7BD-1DFF14152F7F}</x14:id>
        </ext>
      </extLst>
    </cfRule>
    <cfRule type="dataBar" priority="475">
      <dataBar>
        <cfvo type="num" val="0"/>
        <cfvo type="num" val="1"/>
        <color rgb="FF63C384"/>
      </dataBar>
      <extLst>
        <ext xmlns:x14="http://schemas.microsoft.com/office/spreadsheetml/2009/9/main" uri="{B025F937-C7B1-47D3-B67F-A62EFF666E3E}">
          <x14:id>{854C8EA5-A771-46B7-9C51-165519F039E4}</x14:id>
        </ext>
      </extLst>
    </cfRule>
  </conditionalFormatting>
  <conditionalFormatting sqref="S22">
    <cfRule type="dataBar" priority="566">
      <dataBar>
        <cfvo type="num" val="0"/>
        <cfvo type="num" val="1"/>
        <color theme="9" tint="-0.499984740745262"/>
      </dataBar>
      <extLst>
        <ext xmlns:x14="http://schemas.microsoft.com/office/spreadsheetml/2009/9/main" uri="{B025F937-C7B1-47D3-B67F-A62EFF666E3E}">
          <x14:id>{F9D26FA6-80CB-4FEA-983E-73A8B82FE4DF}</x14:id>
        </ext>
      </extLst>
    </cfRule>
    <cfRule type="dataBar" priority="567">
      <dataBar>
        <cfvo type="num" val="0"/>
        <cfvo type="num" val="1"/>
        <color rgb="FF00B0F0"/>
      </dataBar>
      <extLst>
        <ext xmlns:x14="http://schemas.microsoft.com/office/spreadsheetml/2009/9/main" uri="{B025F937-C7B1-47D3-B67F-A62EFF666E3E}">
          <x14:id>{CC9ADFDC-875B-4479-996C-25E034A0D8DE}</x14:id>
        </ext>
      </extLst>
    </cfRule>
    <cfRule type="dataBar" priority="568">
      <dataBar>
        <cfvo type="min"/>
        <cfvo type="max"/>
        <color rgb="FF00B0F0"/>
      </dataBar>
      <extLst>
        <ext xmlns:x14="http://schemas.microsoft.com/office/spreadsheetml/2009/9/main" uri="{B025F937-C7B1-47D3-B67F-A62EFF666E3E}">
          <x14:id>{833EAA77-0846-4D43-BD35-5DF16C2C90D9}</x14:id>
        </ext>
      </extLst>
    </cfRule>
    <cfRule type="dataBar" priority="569">
      <dataBar>
        <cfvo type="num" val="0"/>
        <cfvo type="num" val="1"/>
        <color rgb="FF638EC6"/>
      </dataBar>
      <extLst>
        <ext xmlns:x14="http://schemas.microsoft.com/office/spreadsheetml/2009/9/main" uri="{B025F937-C7B1-47D3-B67F-A62EFF666E3E}">
          <x14:id>{2E893DD9-9E1A-4D7A-B99F-249D67108072}</x14:id>
        </ext>
      </extLst>
    </cfRule>
    <cfRule type="dataBar" priority="570">
      <dataBar>
        <cfvo type="min"/>
        <cfvo type="max"/>
        <color rgb="FF008AEF"/>
      </dataBar>
      <extLst>
        <ext xmlns:x14="http://schemas.microsoft.com/office/spreadsheetml/2009/9/main" uri="{B025F937-C7B1-47D3-B67F-A62EFF666E3E}">
          <x14:id>{69743B84-6FFD-4ADC-83EB-2ECF1FD0A223}</x14:id>
        </ext>
      </extLst>
    </cfRule>
    <cfRule type="dataBar" priority="571">
      <dataBar>
        <cfvo type="num" val="0"/>
        <cfvo type="num" val="1"/>
        <color rgb="FF63C384"/>
      </dataBar>
      <extLst>
        <ext xmlns:x14="http://schemas.microsoft.com/office/spreadsheetml/2009/9/main" uri="{B025F937-C7B1-47D3-B67F-A62EFF666E3E}">
          <x14:id>{F8206AD0-A842-4E7A-B971-D9E08847EDA1}</x14:id>
        </ext>
      </extLst>
    </cfRule>
  </conditionalFormatting>
  <conditionalFormatting sqref="S23">
    <cfRule type="dataBar" priority="572">
      <dataBar>
        <cfvo type="num" val="0"/>
        <cfvo type="num" val="1"/>
        <color theme="9" tint="-0.499984740745262"/>
      </dataBar>
      <extLst>
        <ext xmlns:x14="http://schemas.microsoft.com/office/spreadsheetml/2009/9/main" uri="{B025F937-C7B1-47D3-B67F-A62EFF666E3E}">
          <x14:id>{019AEA3B-A8BC-451C-B6CC-DB57EA430D12}</x14:id>
        </ext>
      </extLst>
    </cfRule>
    <cfRule type="dataBar" priority="573">
      <dataBar>
        <cfvo type="num" val="0"/>
        <cfvo type="num" val="1"/>
        <color rgb="FF00B0F0"/>
      </dataBar>
      <extLst>
        <ext xmlns:x14="http://schemas.microsoft.com/office/spreadsheetml/2009/9/main" uri="{B025F937-C7B1-47D3-B67F-A62EFF666E3E}">
          <x14:id>{E9AB7EA7-62DF-4E88-B292-C7693914A6E4}</x14:id>
        </ext>
      </extLst>
    </cfRule>
    <cfRule type="dataBar" priority="574">
      <dataBar>
        <cfvo type="min"/>
        <cfvo type="max"/>
        <color rgb="FF00B0F0"/>
      </dataBar>
      <extLst>
        <ext xmlns:x14="http://schemas.microsoft.com/office/spreadsheetml/2009/9/main" uri="{B025F937-C7B1-47D3-B67F-A62EFF666E3E}">
          <x14:id>{F5594085-99E9-4F2B-9825-23BC3EEAF928}</x14:id>
        </ext>
      </extLst>
    </cfRule>
    <cfRule type="dataBar" priority="575">
      <dataBar>
        <cfvo type="num" val="0"/>
        <cfvo type="num" val="1"/>
        <color rgb="FF638EC6"/>
      </dataBar>
      <extLst>
        <ext xmlns:x14="http://schemas.microsoft.com/office/spreadsheetml/2009/9/main" uri="{B025F937-C7B1-47D3-B67F-A62EFF666E3E}">
          <x14:id>{7E3B16AD-A2D0-4614-A6A0-6583212E4FE5}</x14:id>
        </ext>
      </extLst>
    </cfRule>
    <cfRule type="dataBar" priority="576">
      <dataBar>
        <cfvo type="min"/>
        <cfvo type="max"/>
        <color rgb="FF008AEF"/>
      </dataBar>
      <extLst>
        <ext xmlns:x14="http://schemas.microsoft.com/office/spreadsheetml/2009/9/main" uri="{B025F937-C7B1-47D3-B67F-A62EFF666E3E}">
          <x14:id>{91FE5324-E222-4A58-842D-823EAC38D1B0}</x14:id>
        </ext>
      </extLst>
    </cfRule>
    <cfRule type="dataBar" priority="577">
      <dataBar>
        <cfvo type="num" val="0"/>
        <cfvo type="num" val="1"/>
        <color rgb="FF63C384"/>
      </dataBar>
      <extLst>
        <ext xmlns:x14="http://schemas.microsoft.com/office/spreadsheetml/2009/9/main" uri="{B025F937-C7B1-47D3-B67F-A62EFF666E3E}">
          <x14:id>{F25D42A6-BB84-45DD-B1E0-A9966E69E8ED}</x14:id>
        </ext>
      </extLst>
    </cfRule>
  </conditionalFormatting>
  <conditionalFormatting sqref="S27">
    <cfRule type="dataBar" priority="464">
      <dataBar>
        <cfvo type="num" val="0"/>
        <cfvo type="num" val="1"/>
        <color theme="9" tint="-0.499984740745262"/>
      </dataBar>
      <extLst>
        <ext xmlns:x14="http://schemas.microsoft.com/office/spreadsheetml/2009/9/main" uri="{B025F937-C7B1-47D3-B67F-A62EFF666E3E}">
          <x14:id>{C4B5B69B-B39D-407A-8846-E28BD15F0DAC}</x14:id>
        </ext>
      </extLst>
    </cfRule>
    <cfRule type="dataBar" priority="465">
      <dataBar>
        <cfvo type="num" val="0"/>
        <cfvo type="num" val="1"/>
        <color rgb="FF00B0F0"/>
      </dataBar>
      <extLst>
        <ext xmlns:x14="http://schemas.microsoft.com/office/spreadsheetml/2009/9/main" uri="{B025F937-C7B1-47D3-B67F-A62EFF666E3E}">
          <x14:id>{A4E0068A-F551-45DC-855B-DB254C28AF67}</x14:id>
        </ext>
      </extLst>
    </cfRule>
    <cfRule type="dataBar" priority="466">
      <dataBar>
        <cfvo type="min"/>
        <cfvo type="max"/>
        <color rgb="FF00B0F0"/>
      </dataBar>
      <extLst>
        <ext xmlns:x14="http://schemas.microsoft.com/office/spreadsheetml/2009/9/main" uri="{B025F937-C7B1-47D3-B67F-A62EFF666E3E}">
          <x14:id>{943C025C-D35F-47E5-B8B0-8A87A5D44B6E}</x14:id>
        </ext>
      </extLst>
    </cfRule>
    <cfRule type="dataBar" priority="467">
      <dataBar>
        <cfvo type="num" val="0"/>
        <cfvo type="num" val="1"/>
        <color rgb="FF638EC6"/>
      </dataBar>
      <extLst>
        <ext xmlns:x14="http://schemas.microsoft.com/office/spreadsheetml/2009/9/main" uri="{B025F937-C7B1-47D3-B67F-A62EFF666E3E}">
          <x14:id>{FF038D58-79C8-426C-A3D3-71FD7B8B9D4D}</x14:id>
        </ext>
      </extLst>
    </cfRule>
    <cfRule type="dataBar" priority="468">
      <dataBar>
        <cfvo type="min"/>
        <cfvo type="max"/>
        <color rgb="FF008AEF"/>
      </dataBar>
      <extLst>
        <ext xmlns:x14="http://schemas.microsoft.com/office/spreadsheetml/2009/9/main" uri="{B025F937-C7B1-47D3-B67F-A62EFF666E3E}">
          <x14:id>{EC7D4CF7-F2B9-4490-A70A-1A389C752CF7}</x14:id>
        </ext>
      </extLst>
    </cfRule>
    <cfRule type="dataBar" priority="469">
      <dataBar>
        <cfvo type="num" val="0"/>
        <cfvo type="num" val="1"/>
        <color rgb="FF63C384"/>
      </dataBar>
      <extLst>
        <ext xmlns:x14="http://schemas.microsoft.com/office/spreadsheetml/2009/9/main" uri="{B025F937-C7B1-47D3-B67F-A62EFF666E3E}">
          <x14:id>{348DB8B9-BA86-4977-B2FC-346FD30403F2}</x14:id>
        </ext>
      </extLst>
    </cfRule>
  </conditionalFormatting>
  <conditionalFormatting sqref="S28">
    <cfRule type="dataBar" priority="518">
      <dataBar>
        <cfvo type="num" val="0"/>
        <cfvo type="num" val="1"/>
        <color theme="9" tint="-0.499984740745262"/>
      </dataBar>
      <extLst>
        <ext xmlns:x14="http://schemas.microsoft.com/office/spreadsheetml/2009/9/main" uri="{B025F937-C7B1-47D3-B67F-A62EFF666E3E}">
          <x14:id>{8A8EAA47-0106-4710-8042-EA775A02E569}</x14:id>
        </ext>
      </extLst>
    </cfRule>
    <cfRule type="dataBar" priority="519">
      <dataBar>
        <cfvo type="num" val="0"/>
        <cfvo type="num" val="1"/>
        <color rgb="FF00B0F0"/>
      </dataBar>
      <extLst>
        <ext xmlns:x14="http://schemas.microsoft.com/office/spreadsheetml/2009/9/main" uri="{B025F937-C7B1-47D3-B67F-A62EFF666E3E}">
          <x14:id>{2D0C5BB4-1BE2-4F10-9CB4-438C17A6A6B1}</x14:id>
        </ext>
      </extLst>
    </cfRule>
    <cfRule type="dataBar" priority="520">
      <dataBar>
        <cfvo type="min"/>
        <cfvo type="max"/>
        <color rgb="FF00B0F0"/>
      </dataBar>
      <extLst>
        <ext xmlns:x14="http://schemas.microsoft.com/office/spreadsheetml/2009/9/main" uri="{B025F937-C7B1-47D3-B67F-A62EFF666E3E}">
          <x14:id>{5A1B93A5-D9A5-480E-9228-7921D6457DCC}</x14:id>
        </ext>
      </extLst>
    </cfRule>
    <cfRule type="dataBar" priority="521">
      <dataBar>
        <cfvo type="num" val="0"/>
        <cfvo type="num" val="1"/>
        <color rgb="FF638EC6"/>
      </dataBar>
      <extLst>
        <ext xmlns:x14="http://schemas.microsoft.com/office/spreadsheetml/2009/9/main" uri="{B025F937-C7B1-47D3-B67F-A62EFF666E3E}">
          <x14:id>{05B27E3E-B6E2-48A9-A84E-515CE006F371}</x14:id>
        </ext>
      </extLst>
    </cfRule>
    <cfRule type="dataBar" priority="522">
      <dataBar>
        <cfvo type="min"/>
        <cfvo type="max"/>
        <color rgb="FF008AEF"/>
      </dataBar>
      <extLst>
        <ext xmlns:x14="http://schemas.microsoft.com/office/spreadsheetml/2009/9/main" uri="{B025F937-C7B1-47D3-B67F-A62EFF666E3E}">
          <x14:id>{E35D794C-34D9-4DD5-9A62-028F2960B948}</x14:id>
        </ext>
      </extLst>
    </cfRule>
    <cfRule type="dataBar" priority="523">
      <dataBar>
        <cfvo type="num" val="0"/>
        <cfvo type="num" val="1"/>
        <color rgb="FF63C384"/>
      </dataBar>
      <extLst>
        <ext xmlns:x14="http://schemas.microsoft.com/office/spreadsheetml/2009/9/main" uri="{B025F937-C7B1-47D3-B67F-A62EFF666E3E}">
          <x14:id>{E5A9DD1A-FAF0-44D1-ACE0-E4EEF8F42CFA}</x14:id>
        </ext>
      </extLst>
    </cfRule>
  </conditionalFormatting>
  <conditionalFormatting sqref="S29">
    <cfRule type="dataBar" priority="530">
      <dataBar>
        <cfvo type="num" val="0"/>
        <cfvo type="num" val="1"/>
        <color theme="9" tint="-0.499984740745262"/>
      </dataBar>
      <extLst>
        <ext xmlns:x14="http://schemas.microsoft.com/office/spreadsheetml/2009/9/main" uri="{B025F937-C7B1-47D3-B67F-A62EFF666E3E}">
          <x14:id>{85351C5E-F910-43E1-8098-871295BA7405}</x14:id>
        </ext>
      </extLst>
    </cfRule>
    <cfRule type="dataBar" priority="531">
      <dataBar>
        <cfvo type="num" val="0"/>
        <cfvo type="num" val="1"/>
        <color rgb="FF00B0F0"/>
      </dataBar>
      <extLst>
        <ext xmlns:x14="http://schemas.microsoft.com/office/spreadsheetml/2009/9/main" uri="{B025F937-C7B1-47D3-B67F-A62EFF666E3E}">
          <x14:id>{F0BCA652-0F14-4EA4-A228-D58C20C9B488}</x14:id>
        </ext>
      </extLst>
    </cfRule>
    <cfRule type="dataBar" priority="532">
      <dataBar>
        <cfvo type="min"/>
        <cfvo type="max"/>
        <color rgb="FF00B0F0"/>
      </dataBar>
      <extLst>
        <ext xmlns:x14="http://schemas.microsoft.com/office/spreadsheetml/2009/9/main" uri="{B025F937-C7B1-47D3-B67F-A62EFF666E3E}">
          <x14:id>{8487E4F0-33FE-47FE-99E9-DCDAB6937D4C}</x14:id>
        </ext>
      </extLst>
    </cfRule>
    <cfRule type="dataBar" priority="533">
      <dataBar>
        <cfvo type="num" val="0"/>
        <cfvo type="num" val="1"/>
        <color rgb="FF638EC6"/>
      </dataBar>
      <extLst>
        <ext xmlns:x14="http://schemas.microsoft.com/office/spreadsheetml/2009/9/main" uri="{B025F937-C7B1-47D3-B67F-A62EFF666E3E}">
          <x14:id>{A66C75D4-F824-492E-B8A3-C90BEC6F3D64}</x14:id>
        </ext>
      </extLst>
    </cfRule>
    <cfRule type="dataBar" priority="534">
      <dataBar>
        <cfvo type="min"/>
        <cfvo type="max"/>
        <color rgb="FF008AEF"/>
      </dataBar>
      <extLst>
        <ext xmlns:x14="http://schemas.microsoft.com/office/spreadsheetml/2009/9/main" uri="{B025F937-C7B1-47D3-B67F-A62EFF666E3E}">
          <x14:id>{BB39E92E-CCD1-4EDD-8995-24C1D564FE20}</x14:id>
        </ext>
      </extLst>
    </cfRule>
    <cfRule type="dataBar" priority="535">
      <dataBar>
        <cfvo type="num" val="0"/>
        <cfvo type="num" val="1"/>
        <color rgb="FF63C384"/>
      </dataBar>
      <extLst>
        <ext xmlns:x14="http://schemas.microsoft.com/office/spreadsheetml/2009/9/main" uri="{B025F937-C7B1-47D3-B67F-A62EFF666E3E}">
          <x14:id>{6A29AEEE-9506-44B4-BD88-2EF20FBD6AFA}</x14:id>
        </ext>
      </extLst>
    </cfRule>
  </conditionalFormatting>
  <conditionalFormatting sqref="S30">
    <cfRule type="dataBar" priority="524">
      <dataBar>
        <cfvo type="num" val="0"/>
        <cfvo type="num" val="1"/>
        <color theme="9" tint="-0.499984740745262"/>
      </dataBar>
      <extLst>
        <ext xmlns:x14="http://schemas.microsoft.com/office/spreadsheetml/2009/9/main" uri="{B025F937-C7B1-47D3-B67F-A62EFF666E3E}">
          <x14:id>{839A2739-1AF6-4887-ADA4-3ABC0FE67FD3}</x14:id>
        </ext>
      </extLst>
    </cfRule>
    <cfRule type="dataBar" priority="525">
      <dataBar>
        <cfvo type="num" val="0"/>
        <cfvo type="num" val="1"/>
        <color rgb="FF00B0F0"/>
      </dataBar>
      <extLst>
        <ext xmlns:x14="http://schemas.microsoft.com/office/spreadsheetml/2009/9/main" uri="{B025F937-C7B1-47D3-B67F-A62EFF666E3E}">
          <x14:id>{7A3B9D4D-920E-4A1C-8CB7-9F83375CA880}</x14:id>
        </ext>
      </extLst>
    </cfRule>
    <cfRule type="dataBar" priority="526">
      <dataBar>
        <cfvo type="min"/>
        <cfvo type="max"/>
        <color rgb="FF00B0F0"/>
      </dataBar>
      <extLst>
        <ext xmlns:x14="http://schemas.microsoft.com/office/spreadsheetml/2009/9/main" uri="{B025F937-C7B1-47D3-B67F-A62EFF666E3E}">
          <x14:id>{F8BA5FCC-79B6-4148-A587-FDA05761B21D}</x14:id>
        </ext>
      </extLst>
    </cfRule>
    <cfRule type="dataBar" priority="527">
      <dataBar>
        <cfvo type="num" val="0"/>
        <cfvo type="num" val="1"/>
        <color rgb="FF638EC6"/>
      </dataBar>
      <extLst>
        <ext xmlns:x14="http://schemas.microsoft.com/office/spreadsheetml/2009/9/main" uri="{B025F937-C7B1-47D3-B67F-A62EFF666E3E}">
          <x14:id>{B83DEDF7-6730-408F-9B36-46A7D19EE4A6}</x14:id>
        </ext>
      </extLst>
    </cfRule>
    <cfRule type="dataBar" priority="528">
      <dataBar>
        <cfvo type="min"/>
        <cfvo type="max"/>
        <color rgb="FF008AEF"/>
      </dataBar>
      <extLst>
        <ext xmlns:x14="http://schemas.microsoft.com/office/spreadsheetml/2009/9/main" uri="{B025F937-C7B1-47D3-B67F-A62EFF666E3E}">
          <x14:id>{7A97B623-C5B7-496D-A7BF-1168724A806A}</x14:id>
        </ext>
      </extLst>
    </cfRule>
    <cfRule type="dataBar" priority="529">
      <dataBar>
        <cfvo type="num" val="0"/>
        <cfvo type="num" val="1"/>
        <color rgb="FF63C384"/>
      </dataBar>
      <extLst>
        <ext xmlns:x14="http://schemas.microsoft.com/office/spreadsheetml/2009/9/main" uri="{B025F937-C7B1-47D3-B67F-A62EFF666E3E}">
          <x14:id>{9CF77B3B-7643-423A-B542-742B488842E4}</x14:id>
        </ext>
      </extLst>
    </cfRule>
  </conditionalFormatting>
  <conditionalFormatting sqref="S31">
    <cfRule type="dataBar" priority="536">
      <dataBar>
        <cfvo type="num" val="0"/>
        <cfvo type="num" val="1"/>
        <color theme="9" tint="-0.499984740745262"/>
      </dataBar>
      <extLst>
        <ext xmlns:x14="http://schemas.microsoft.com/office/spreadsheetml/2009/9/main" uri="{B025F937-C7B1-47D3-B67F-A62EFF666E3E}">
          <x14:id>{A24EA85D-61C3-40B4-A7C8-D79355D7B523}</x14:id>
        </ext>
      </extLst>
    </cfRule>
    <cfRule type="dataBar" priority="537">
      <dataBar>
        <cfvo type="num" val="0"/>
        <cfvo type="num" val="1"/>
        <color rgb="FF00B0F0"/>
      </dataBar>
      <extLst>
        <ext xmlns:x14="http://schemas.microsoft.com/office/spreadsheetml/2009/9/main" uri="{B025F937-C7B1-47D3-B67F-A62EFF666E3E}">
          <x14:id>{1F469A9F-7E82-4DDB-9E31-26DD219A1D44}</x14:id>
        </ext>
      </extLst>
    </cfRule>
    <cfRule type="dataBar" priority="538">
      <dataBar>
        <cfvo type="min"/>
        <cfvo type="max"/>
        <color rgb="FF00B0F0"/>
      </dataBar>
      <extLst>
        <ext xmlns:x14="http://schemas.microsoft.com/office/spreadsheetml/2009/9/main" uri="{B025F937-C7B1-47D3-B67F-A62EFF666E3E}">
          <x14:id>{D77066DD-0668-461A-B263-5C774CA3D1B6}</x14:id>
        </ext>
      </extLst>
    </cfRule>
    <cfRule type="dataBar" priority="539">
      <dataBar>
        <cfvo type="num" val="0"/>
        <cfvo type="num" val="1"/>
        <color rgb="FF638EC6"/>
      </dataBar>
      <extLst>
        <ext xmlns:x14="http://schemas.microsoft.com/office/spreadsheetml/2009/9/main" uri="{B025F937-C7B1-47D3-B67F-A62EFF666E3E}">
          <x14:id>{68CD64E7-1683-4B59-A5CA-66F698B417E2}</x14:id>
        </ext>
      </extLst>
    </cfRule>
    <cfRule type="dataBar" priority="540">
      <dataBar>
        <cfvo type="min"/>
        <cfvo type="max"/>
        <color rgb="FF008AEF"/>
      </dataBar>
      <extLst>
        <ext xmlns:x14="http://schemas.microsoft.com/office/spreadsheetml/2009/9/main" uri="{B025F937-C7B1-47D3-B67F-A62EFF666E3E}">
          <x14:id>{CE980E7E-F8BE-4E90-976A-98876CBBC046}</x14:id>
        </ext>
      </extLst>
    </cfRule>
    <cfRule type="dataBar" priority="541">
      <dataBar>
        <cfvo type="num" val="0"/>
        <cfvo type="num" val="1"/>
        <color rgb="FF63C384"/>
      </dataBar>
      <extLst>
        <ext xmlns:x14="http://schemas.microsoft.com/office/spreadsheetml/2009/9/main" uri="{B025F937-C7B1-47D3-B67F-A62EFF666E3E}">
          <x14:id>{32EB9CA3-6D65-476F-A53D-EEAFAA1AD89C}</x14:id>
        </ext>
      </extLst>
    </cfRule>
  </conditionalFormatting>
  <conditionalFormatting sqref="S32">
    <cfRule type="dataBar" priority="476">
      <dataBar>
        <cfvo type="num" val="0"/>
        <cfvo type="num" val="1"/>
        <color theme="9" tint="-0.499984740745262"/>
      </dataBar>
      <extLst>
        <ext xmlns:x14="http://schemas.microsoft.com/office/spreadsheetml/2009/9/main" uri="{B025F937-C7B1-47D3-B67F-A62EFF666E3E}">
          <x14:id>{3A968587-D3C8-49C4-8A8D-6A92CF05B2A2}</x14:id>
        </ext>
      </extLst>
    </cfRule>
    <cfRule type="dataBar" priority="477">
      <dataBar>
        <cfvo type="num" val="0"/>
        <cfvo type="num" val="1"/>
        <color rgb="FF00B0F0"/>
      </dataBar>
      <extLst>
        <ext xmlns:x14="http://schemas.microsoft.com/office/spreadsheetml/2009/9/main" uri="{B025F937-C7B1-47D3-B67F-A62EFF666E3E}">
          <x14:id>{A77BBAB5-BF53-45D2-A2EF-B41204E098E7}</x14:id>
        </ext>
      </extLst>
    </cfRule>
    <cfRule type="dataBar" priority="478">
      <dataBar>
        <cfvo type="min"/>
        <cfvo type="max"/>
        <color rgb="FF00B0F0"/>
      </dataBar>
      <extLst>
        <ext xmlns:x14="http://schemas.microsoft.com/office/spreadsheetml/2009/9/main" uri="{B025F937-C7B1-47D3-B67F-A62EFF666E3E}">
          <x14:id>{F53B58CB-B7A9-4CA5-B189-02F82F11C264}</x14:id>
        </ext>
      </extLst>
    </cfRule>
    <cfRule type="dataBar" priority="479">
      <dataBar>
        <cfvo type="num" val="0"/>
        <cfvo type="num" val="1"/>
        <color rgb="FF638EC6"/>
      </dataBar>
      <extLst>
        <ext xmlns:x14="http://schemas.microsoft.com/office/spreadsheetml/2009/9/main" uri="{B025F937-C7B1-47D3-B67F-A62EFF666E3E}">
          <x14:id>{D8DC518A-DEA5-4F13-BE9C-E3D4AAE8D1AD}</x14:id>
        </ext>
      </extLst>
    </cfRule>
    <cfRule type="dataBar" priority="480">
      <dataBar>
        <cfvo type="min"/>
        <cfvo type="max"/>
        <color rgb="FF008AEF"/>
      </dataBar>
      <extLst>
        <ext xmlns:x14="http://schemas.microsoft.com/office/spreadsheetml/2009/9/main" uri="{B025F937-C7B1-47D3-B67F-A62EFF666E3E}">
          <x14:id>{DAC39E03-40D0-42EC-8EF0-82938CDF43FC}</x14:id>
        </ext>
      </extLst>
    </cfRule>
    <cfRule type="dataBar" priority="481">
      <dataBar>
        <cfvo type="num" val="0"/>
        <cfvo type="num" val="1"/>
        <color rgb="FF63C384"/>
      </dataBar>
      <extLst>
        <ext xmlns:x14="http://schemas.microsoft.com/office/spreadsheetml/2009/9/main" uri="{B025F937-C7B1-47D3-B67F-A62EFF666E3E}">
          <x14:id>{4BB424C2-3DE5-4F50-9737-CFBA1195E1FE}</x14:id>
        </ext>
      </extLst>
    </cfRule>
  </conditionalFormatting>
  <conditionalFormatting sqref="S33">
    <cfRule type="dataBar" priority="342">
      <dataBar>
        <cfvo type="num" val="0"/>
        <cfvo type="num" val="1"/>
        <color theme="9" tint="-0.499984740745262"/>
      </dataBar>
      <extLst>
        <ext xmlns:x14="http://schemas.microsoft.com/office/spreadsheetml/2009/9/main" uri="{B025F937-C7B1-47D3-B67F-A62EFF666E3E}">
          <x14:id>{6DA91B03-04A2-4424-BC1F-A756F26BB45D}</x14:id>
        </ext>
      </extLst>
    </cfRule>
    <cfRule type="dataBar" priority="343">
      <dataBar>
        <cfvo type="num" val="0"/>
        <cfvo type="num" val="1"/>
        <color rgb="FF00B0F0"/>
      </dataBar>
      <extLst>
        <ext xmlns:x14="http://schemas.microsoft.com/office/spreadsheetml/2009/9/main" uri="{B025F937-C7B1-47D3-B67F-A62EFF666E3E}">
          <x14:id>{19C1370D-C621-4C14-BB9F-6BD4B916D2A7}</x14:id>
        </ext>
      </extLst>
    </cfRule>
    <cfRule type="dataBar" priority="344">
      <dataBar>
        <cfvo type="min"/>
        <cfvo type="max"/>
        <color rgb="FF00B0F0"/>
      </dataBar>
      <extLst>
        <ext xmlns:x14="http://schemas.microsoft.com/office/spreadsheetml/2009/9/main" uri="{B025F937-C7B1-47D3-B67F-A62EFF666E3E}">
          <x14:id>{EB999586-DA18-4CA9-9328-F124C105A3DB}</x14:id>
        </ext>
      </extLst>
    </cfRule>
    <cfRule type="dataBar" priority="345">
      <dataBar>
        <cfvo type="num" val="0"/>
        <cfvo type="num" val="1"/>
        <color rgb="FF638EC6"/>
      </dataBar>
      <extLst>
        <ext xmlns:x14="http://schemas.microsoft.com/office/spreadsheetml/2009/9/main" uri="{B025F937-C7B1-47D3-B67F-A62EFF666E3E}">
          <x14:id>{241995C2-BA74-45C7-8397-A7D71CE3E634}</x14:id>
        </ext>
      </extLst>
    </cfRule>
    <cfRule type="dataBar" priority="346">
      <dataBar>
        <cfvo type="min"/>
        <cfvo type="max"/>
        <color rgb="FF008AEF"/>
      </dataBar>
      <extLst>
        <ext xmlns:x14="http://schemas.microsoft.com/office/spreadsheetml/2009/9/main" uri="{B025F937-C7B1-47D3-B67F-A62EFF666E3E}">
          <x14:id>{654EF0DF-D3EC-4681-9A41-5CCABD7EBA3E}</x14:id>
        </ext>
      </extLst>
    </cfRule>
    <cfRule type="dataBar" priority="347">
      <dataBar>
        <cfvo type="num" val="0"/>
        <cfvo type="num" val="1"/>
        <color rgb="FF63C384"/>
      </dataBar>
      <extLst>
        <ext xmlns:x14="http://schemas.microsoft.com/office/spreadsheetml/2009/9/main" uri="{B025F937-C7B1-47D3-B67F-A62EFF666E3E}">
          <x14:id>{D1A2DDDC-AFC7-4A54-9A89-C751AFD02CAD}</x14:id>
        </ext>
      </extLst>
    </cfRule>
  </conditionalFormatting>
  <conditionalFormatting sqref="S34">
    <cfRule type="dataBar" priority="458">
      <dataBar>
        <cfvo type="num" val="0"/>
        <cfvo type="num" val="1"/>
        <color theme="9" tint="-0.499984740745262"/>
      </dataBar>
      <extLst>
        <ext xmlns:x14="http://schemas.microsoft.com/office/spreadsheetml/2009/9/main" uri="{B025F937-C7B1-47D3-B67F-A62EFF666E3E}">
          <x14:id>{C498FFF5-9185-46BB-A043-55661CC2943A}</x14:id>
        </ext>
      </extLst>
    </cfRule>
    <cfRule type="dataBar" priority="459">
      <dataBar>
        <cfvo type="num" val="0"/>
        <cfvo type="num" val="1"/>
        <color rgb="FF00B0F0"/>
      </dataBar>
      <extLst>
        <ext xmlns:x14="http://schemas.microsoft.com/office/spreadsheetml/2009/9/main" uri="{B025F937-C7B1-47D3-B67F-A62EFF666E3E}">
          <x14:id>{29DCA07A-F04E-4824-BF18-AB3E79F7056B}</x14:id>
        </ext>
      </extLst>
    </cfRule>
    <cfRule type="dataBar" priority="460">
      <dataBar>
        <cfvo type="min"/>
        <cfvo type="max"/>
        <color rgb="FF00B0F0"/>
      </dataBar>
      <extLst>
        <ext xmlns:x14="http://schemas.microsoft.com/office/spreadsheetml/2009/9/main" uri="{B025F937-C7B1-47D3-B67F-A62EFF666E3E}">
          <x14:id>{71D34400-563E-4872-8E03-BE7987E222A7}</x14:id>
        </ext>
      </extLst>
    </cfRule>
    <cfRule type="dataBar" priority="461">
      <dataBar>
        <cfvo type="num" val="0"/>
        <cfvo type="num" val="1"/>
        <color rgb="FF638EC6"/>
      </dataBar>
      <extLst>
        <ext xmlns:x14="http://schemas.microsoft.com/office/spreadsheetml/2009/9/main" uri="{B025F937-C7B1-47D3-B67F-A62EFF666E3E}">
          <x14:id>{D472E509-011A-4548-A603-0EDA8B966869}</x14:id>
        </ext>
      </extLst>
    </cfRule>
    <cfRule type="dataBar" priority="462">
      <dataBar>
        <cfvo type="min"/>
        <cfvo type="max"/>
        <color rgb="FF008AEF"/>
      </dataBar>
      <extLst>
        <ext xmlns:x14="http://schemas.microsoft.com/office/spreadsheetml/2009/9/main" uri="{B025F937-C7B1-47D3-B67F-A62EFF666E3E}">
          <x14:id>{52E3BE46-F7AE-4F20-A312-98D6F208C348}</x14:id>
        </ext>
      </extLst>
    </cfRule>
    <cfRule type="dataBar" priority="463">
      <dataBar>
        <cfvo type="num" val="0"/>
        <cfvo type="num" val="1"/>
        <color rgb="FF63C384"/>
      </dataBar>
      <extLst>
        <ext xmlns:x14="http://schemas.microsoft.com/office/spreadsheetml/2009/9/main" uri="{B025F937-C7B1-47D3-B67F-A62EFF666E3E}">
          <x14:id>{01DEA823-3FC9-4C21-9914-B8C92E9FCB44}</x14:id>
        </ext>
      </extLst>
    </cfRule>
  </conditionalFormatting>
  <conditionalFormatting sqref="S35">
    <cfRule type="dataBar" priority="560">
      <dataBar>
        <cfvo type="num" val="0"/>
        <cfvo type="num" val="1"/>
        <color theme="9" tint="-0.499984740745262"/>
      </dataBar>
      <extLst>
        <ext xmlns:x14="http://schemas.microsoft.com/office/spreadsheetml/2009/9/main" uri="{B025F937-C7B1-47D3-B67F-A62EFF666E3E}">
          <x14:id>{101EBDBF-F41E-465A-803D-9C3963A32285}</x14:id>
        </ext>
      </extLst>
    </cfRule>
    <cfRule type="dataBar" priority="561">
      <dataBar>
        <cfvo type="num" val="0"/>
        <cfvo type="num" val="1"/>
        <color rgb="FF00B0F0"/>
      </dataBar>
      <extLst>
        <ext xmlns:x14="http://schemas.microsoft.com/office/spreadsheetml/2009/9/main" uri="{B025F937-C7B1-47D3-B67F-A62EFF666E3E}">
          <x14:id>{CC37774B-29D0-43FD-A5B5-F8AB5A809AF8}</x14:id>
        </ext>
      </extLst>
    </cfRule>
    <cfRule type="dataBar" priority="562">
      <dataBar>
        <cfvo type="min"/>
        <cfvo type="max"/>
        <color rgb="FF00B0F0"/>
      </dataBar>
      <extLst>
        <ext xmlns:x14="http://schemas.microsoft.com/office/spreadsheetml/2009/9/main" uri="{B025F937-C7B1-47D3-B67F-A62EFF666E3E}">
          <x14:id>{496B4B24-D586-43BB-A6DC-6685DB2FDF5C}</x14:id>
        </ext>
      </extLst>
    </cfRule>
    <cfRule type="dataBar" priority="563">
      <dataBar>
        <cfvo type="num" val="0"/>
        <cfvo type="num" val="1"/>
        <color rgb="FF638EC6"/>
      </dataBar>
      <extLst>
        <ext xmlns:x14="http://schemas.microsoft.com/office/spreadsheetml/2009/9/main" uri="{B025F937-C7B1-47D3-B67F-A62EFF666E3E}">
          <x14:id>{8C6EBC22-7BF6-4998-B846-2FB0483ED93B}</x14:id>
        </ext>
      </extLst>
    </cfRule>
    <cfRule type="dataBar" priority="564">
      <dataBar>
        <cfvo type="min"/>
        <cfvo type="max"/>
        <color rgb="FF008AEF"/>
      </dataBar>
      <extLst>
        <ext xmlns:x14="http://schemas.microsoft.com/office/spreadsheetml/2009/9/main" uri="{B025F937-C7B1-47D3-B67F-A62EFF666E3E}">
          <x14:id>{07BBA16E-815E-4573-8481-EA1B698D7E11}</x14:id>
        </ext>
      </extLst>
    </cfRule>
    <cfRule type="dataBar" priority="565">
      <dataBar>
        <cfvo type="num" val="0"/>
        <cfvo type="num" val="1"/>
        <color rgb="FF63C384"/>
      </dataBar>
      <extLst>
        <ext xmlns:x14="http://schemas.microsoft.com/office/spreadsheetml/2009/9/main" uri="{B025F937-C7B1-47D3-B67F-A62EFF666E3E}">
          <x14:id>{3A98C6A2-D1E1-45F4-9A59-3BE0D0360DD7}</x14:id>
        </ext>
      </extLst>
    </cfRule>
  </conditionalFormatting>
  <conditionalFormatting sqref="S36">
    <cfRule type="dataBar" priority="506">
      <dataBar>
        <cfvo type="num" val="0"/>
        <cfvo type="num" val="1"/>
        <color theme="9" tint="-0.499984740745262"/>
      </dataBar>
      <extLst>
        <ext xmlns:x14="http://schemas.microsoft.com/office/spreadsheetml/2009/9/main" uri="{B025F937-C7B1-47D3-B67F-A62EFF666E3E}">
          <x14:id>{46AF8D8B-85DA-46CF-938E-45B875844F86}</x14:id>
        </ext>
      </extLst>
    </cfRule>
    <cfRule type="dataBar" priority="507">
      <dataBar>
        <cfvo type="num" val="0"/>
        <cfvo type="num" val="1"/>
        <color rgb="FF00B0F0"/>
      </dataBar>
      <extLst>
        <ext xmlns:x14="http://schemas.microsoft.com/office/spreadsheetml/2009/9/main" uri="{B025F937-C7B1-47D3-B67F-A62EFF666E3E}">
          <x14:id>{B5B0CACF-0C89-4741-9416-3FF76BAFDC50}</x14:id>
        </ext>
      </extLst>
    </cfRule>
    <cfRule type="dataBar" priority="508">
      <dataBar>
        <cfvo type="min"/>
        <cfvo type="max"/>
        <color rgb="FF00B0F0"/>
      </dataBar>
      <extLst>
        <ext xmlns:x14="http://schemas.microsoft.com/office/spreadsheetml/2009/9/main" uri="{B025F937-C7B1-47D3-B67F-A62EFF666E3E}">
          <x14:id>{DE2DCFA6-F98D-49F3-AADF-6DD649033D5D}</x14:id>
        </ext>
      </extLst>
    </cfRule>
    <cfRule type="dataBar" priority="509">
      <dataBar>
        <cfvo type="num" val="0"/>
        <cfvo type="num" val="1"/>
        <color rgb="FF638EC6"/>
      </dataBar>
      <extLst>
        <ext xmlns:x14="http://schemas.microsoft.com/office/spreadsheetml/2009/9/main" uri="{B025F937-C7B1-47D3-B67F-A62EFF666E3E}">
          <x14:id>{8F984CBB-0A82-4873-9A6F-FFE10BA06594}</x14:id>
        </ext>
      </extLst>
    </cfRule>
    <cfRule type="dataBar" priority="510">
      <dataBar>
        <cfvo type="min"/>
        <cfvo type="max"/>
        <color rgb="FF008AEF"/>
      </dataBar>
      <extLst>
        <ext xmlns:x14="http://schemas.microsoft.com/office/spreadsheetml/2009/9/main" uri="{B025F937-C7B1-47D3-B67F-A62EFF666E3E}">
          <x14:id>{F831C1BD-AD10-4DB7-BA44-A56F25DDFCA2}</x14:id>
        </ext>
      </extLst>
    </cfRule>
    <cfRule type="dataBar" priority="511">
      <dataBar>
        <cfvo type="num" val="0"/>
        <cfvo type="num" val="1"/>
        <color rgb="FF63C384"/>
      </dataBar>
      <extLst>
        <ext xmlns:x14="http://schemas.microsoft.com/office/spreadsheetml/2009/9/main" uri="{B025F937-C7B1-47D3-B67F-A62EFF666E3E}">
          <x14:id>{11BB386C-81E7-49D9-854F-FCD6DD24200E}</x14:id>
        </ext>
      </extLst>
    </cfRule>
  </conditionalFormatting>
  <conditionalFormatting sqref="S37">
    <cfRule type="dataBar" priority="500">
      <dataBar>
        <cfvo type="num" val="0"/>
        <cfvo type="num" val="1"/>
        <color theme="9" tint="-0.499984740745262"/>
      </dataBar>
      <extLst>
        <ext xmlns:x14="http://schemas.microsoft.com/office/spreadsheetml/2009/9/main" uri="{B025F937-C7B1-47D3-B67F-A62EFF666E3E}">
          <x14:id>{A66061D4-0F56-4314-8354-D049904EA006}</x14:id>
        </ext>
      </extLst>
    </cfRule>
    <cfRule type="dataBar" priority="501">
      <dataBar>
        <cfvo type="num" val="0"/>
        <cfvo type="num" val="1"/>
        <color rgb="FF00B0F0"/>
      </dataBar>
      <extLst>
        <ext xmlns:x14="http://schemas.microsoft.com/office/spreadsheetml/2009/9/main" uri="{B025F937-C7B1-47D3-B67F-A62EFF666E3E}">
          <x14:id>{435A7A82-9B8E-4EA8-882D-8C0B1CA32AB3}</x14:id>
        </ext>
      </extLst>
    </cfRule>
    <cfRule type="dataBar" priority="502">
      <dataBar>
        <cfvo type="min"/>
        <cfvo type="max"/>
        <color rgb="FF00B0F0"/>
      </dataBar>
      <extLst>
        <ext xmlns:x14="http://schemas.microsoft.com/office/spreadsheetml/2009/9/main" uri="{B025F937-C7B1-47D3-B67F-A62EFF666E3E}">
          <x14:id>{851382F7-EB47-43B1-BD2D-BD4AAB0DA904}</x14:id>
        </ext>
      </extLst>
    </cfRule>
    <cfRule type="dataBar" priority="503">
      <dataBar>
        <cfvo type="num" val="0"/>
        <cfvo type="num" val="1"/>
        <color rgb="FF638EC6"/>
      </dataBar>
      <extLst>
        <ext xmlns:x14="http://schemas.microsoft.com/office/spreadsheetml/2009/9/main" uri="{B025F937-C7B1-47D3-B67F-A62EFF666E3E}">
          <x14:id>{F4C500B4-8BD5-4569-9E7C-93CFC8D7890D}</x14:id>
        </ext>
      </extLst>
    </cfRule>
    <cfRule type="dataBar" priority="504">
      <dataBar>
        <cfvo type="min"/>
        <cfvo type="max"/>
        <color rgb="FF008AEF"/>
      </dataBar>
      <extLst>
        <ext xmlns:x14="http://schemas.microsoft.com/office/spreadsheetml/2009/9/main" uri="{B025F937-C7B1-47D3-B67F-A62EFF666E3E}">
          <x14:id>{701E0D95-2037-49AC-A31B-DE044BF5A4EB}</x14:id>
        </ext>
      </extLst>
    </cfRule>
    <cfRule type="dataBar" priority="505">
      <dataBar>
        <cfvo type="num" val="0"/>
        <cfvo type="num" val="1"/>
        <color rgb="FF63C384"/>
      </dataBar>
      <extLst>
        <ext xmlns:x14="http://schemas.microsoft.com/office/spreadsheetml/2009/9/main" uri="{B025F937-C7B1-47D3-B67F-A62EFF666E3E}">
          <x14:id>{1693C37D-749A-4C6D-BFB3-F22061ACD666}</x14:id>
        </ext>
      </extLst>
    </cfRule>
  </conditionalFormatting>
  <conditionalFormatting sqref="S40">
    <cfRule type="dataBar" priority="488">
      <dataBar>
        <cfvo type="num" val="0"/>
        <cfvo type="num" val="1"/>
        <color theme="9" tint="-0.499984740745262"/>
      </dataBar>
      <extLst>
        <ext xmlns:x14="http://schemas.microsoft.com/office/spreadsheetml/2009/9/main" uri="{B025F937-C7B1-47D3-B67F-A62EFF666E3E}">
          <x14:id>{862AE3AD-1F35-4BFA-9D22-E3C87725CEAC}</x14:id>
        </ext>
      </extLst>
    </cfRule>
    <cfRule type="dataBar" priority="489">
      <dataBar>
        <cfvo type="num" val="0"/>
        <cfvo type="num" val="1"/>
        <color rgb="FF00B0F0"/>
      </dataBar>
      <extLst>
        <ext xmlns:x14="http://schemas.microsoft.com/office/spreadsheetml/2009/9/main" uri="{B025F937-C7B1-47D3-B67F-A62EFF666E3E}">
          <x14:id>{869D1027-FC9A-4621-8C18-C48B55A44887}</x14:id>
        </ext>
      </extLst>
    </cfRule>
    <cfRule type="dataBar" priority="490">
      <dataBar>
        <cfvo type="min"/>
        <cfvo type="max"/>
        <color rgb="FF00B0F0"/>
      </dataBar>
      <extLst>
        <ext xmlns:x14="http://schemas.microsoft.com/office/spreadsheetml/2009/9/main" uri="{B025F937-C7B1-47D3-B67F-A62EFF666E3E}">
          <x14:id>{77BBC74E-E985-45A3-B807-942EB9A5B71B}</x14:id>
        </ext>
      </extLst>
    </cfRule>
    <cfRule type="dataBar" priority="491">
      <dataBar>
        <cfvo type="num" val="0"/>
        <cfvo type="num" val="1"/>
        <color rgb="FF638EC6"/>
      </dataBar>
      <extLst>
        <ext xmlns:x14="http://schemas.microsoft.com/office/spreadsheetml/2009/9/main" uri="{B025F937-C7B1-47D3-B67F-A62EFF666E3E}">
          <x14:id>{4FE3BC5E-00F6-4C34-A2C7-54401B6D7C39}</x14:id>
        </ext>
      </extLst>
    </cfRule>
    <cfRule type="dataBar" priority="492">
      <dataBar>
        <cfvo type="min"/>
        <cfvo type="max"/>
        <color rgb="FF008AEF"/>
      </dataBar>
      <extLst>
        <ext xmlns:x14="http://schemas.microsoft.com/office/spreadsheetml/2009/9/main" uri="{B025F937-C7B1-47D3-B67F-A62EFF666E3E}">
          <x14:id>{E5C78EEA-72FC-4C7A-81A3-B16CE9737D7E}</x14:id>
        </ext>
      </extLst>
    </cfRule>
    <cfRule type="dataBar" priority="493">
      <dataBar>
        <cfvo type="num" val="0"/>
        <cfvo type="num" val="1"/>
        <color rgb="FF63C384"/>
      </dataBar>
      <extLst>
        <ext xmlns:x14="http://schemas.microsoft.com/office/spreadsheetml/2009/9/main" uri="{B025F937-C7B1-47D3-B67F-A62EFF666E3E}">
          <x14:id>{1F2CF04A-907A-410D-AE89-F8B2BEABBC0B}</x14:id>
        </ext>
      </extLst>
    </cfRule>
  </conditionalFormatting>
  <conditionalFormatting sqref="S41">
    <cfRule type="dataBar" priority="482">
      <dataBar>
        <cfvo type="num" val="0"/>
        <cfvo type="num" val="1"/>
        <color theme="9" tint="-0.499984740745262"/>
      </dataBar>
      <extLst>
        <ext xmlns:x14="http://schemas.microsoft.com/office/spreadsheetml/2009/9/main" uri="{B025F937-C7B1-47D3-B67F-A62EFF666E3E}">
          <x14:id>{41062390-016C-4288-9570-A65974FF9AC8}</x14:id>
        </ext>
      </extLst>
    </cfRule>
    <cfRule type="dataBar" priority="483">
      <dataBar>
        <cfvo type="num" val="0"/>
        <cfvo type="num" val="1"/>
        <color rgb="FF00B0F0"/>
      </dataBar>
      <extLst>
        <ext xmlns:x14="http://schemas.microsoft.com/office/spreadsheetml/2009/9/main" uri="{B025F937-C7B1-47D3-B67F-A62EFF666E3E}">
          <x14:id>{0881920F-71F0-48F1-BFC6-3FE355DBE6AB}</x14:id>
        </ext>
      </extLst>
    </cfRule>
    <cfRule type="dataBar" priority="484">
      <dataBar>
        <cfvo type="min"/>
        <cfvo type="max"/>
        <color rgb="FF00B0F0"/>
      </dataBar>
      <extLst>
        <ext xmlns:x14="http://schemas.microsoft.com/office/spreadsheetml/2009/9/main" uri="{B025F937-C7B1-47D3-B67F-A62EFF666E3E}">
          <x14:id>{A5E01B81-5651-49CC-929A-EF8FEF17A629}</x14:id>
        </ext>
      </extLst>
    </cfRule>
    <cfRule type="dataBar" priority="485">
      <dataBar>
        <cfvo type="num" val="0"/>
        <cfvo type="num" val="1"/>
        <color rgb="FF638EC6"/>
      </dataBar>
      <extLst>
        <ext xmlns:x14="http://schemas.microsoft.com/office/spreadsheetml/2009/9/main" uri="{B025F937-C7B1-47D3-B67F-A62EFF666E3E}">
          <x14:id>{E44214D4-45DF-49D4-97AD-14FF67D8C74D}</x14:id>
        </ext>
      </extLst>
    </cfRule>
    <cfRule type="dataBar" priority="486">
      <dataBar>
        <cfvo type="min"/>
        <cfvo type="max"/>
        <color rgb="FF008AEF"/>
      </dataBar>
      <extLst>
        <ext xmlns:x14="http://schemas.microsoft.com/office/spreadsheetml/2009/9/main" uri="{B025F937-C7B1-47D3-B67F-A62EFF666E3E}">
          <x14:id>{C7BE9092-3A0E-4467-9C34-40108088E2CB}</x14:id>
        </ext>
      </extLst>
    </cfRule>
    <cfRule type="dataBar" priority="487">
      <dataBar>
        <cfvo type="num" val="0"/>
        <cfvo type="num" val="1"/>
        <color rgb="FF63C384"/>
      </dataBar>
      <extLst>
        <ext xmlns:x14="http://schemas.microsoft.com/office/spreadsheetml/2009/9/main" uri="{B025F937-C7B1-47D3-B67F-A62EFF666E3E}">
          <x14:id>{7CEFBBF3-DADD-4F9D-9A50-3A6DF8706B23}</x14:id>
        </ext>
      </extLst>
    </cfRule>
  </conditionalFormatting>
  <conditionalFormatting sqref="S42">
    <cfRule type="dataBar" priority="337">
      <dataBar>
        <cfvo type="num" val="0"/>
        <cfvo type="num" val="1"/>
        <color rgb="FF00B0F0"/>
      </dataBar>
      <extLst>
        <ext xmlns:x14="http://schemas.microsoft.com/office/spreadsheetml/2009/9/main" uri="{B025F937-C7B1-47D3-B67F-A62EFF666E3E}">
          <x14:id>{E6EF4C5D-8630-4ECA-82C3-C3469FF939C0}</x14:id>
        </ext>
      </extLst>
    </cfRule>
    <cfRule type="dataBar" priority="338">
      <dataBar>
        <cfvo type="min"/>
        <cfvo type="max"/>
        <color rgb="FF00B0F0"/>
      </dataBar>
      <extLst>
        <ext xmlns:x14="http://schemas.microsoft.com/office/spreadsheetml/2009/9/main" uri="{B025F937-C7B1-47D3-B67F-A62EFF666E3E}">
          <x14:id>{FA3D8CEF-3733-49FF-8FF7-E416F565FCF9}</x14:id>
        </ext>
      </extLst>
    </cfRule>
    <cfRule type="dataBar" priority="339">
      <dataBar>
        <cfvo type="num" val="0"/>
        <cfvo type="num" val="1"/>
        <color rgb="FF638EC6"/>
      </dataBar>
      <extLst>
        <ext xmlns:x14="http://schemas.microsoft.com/office/spreadsheetml/2009/9/main" uri="{B025F937-C7B1-47D3-B67F-A62EFF666E3E}">
          <x14:id>{3E67A7AB-E37D-47BB-9779-CB23031C110E}</x14:id>
        </ext>
      </extLst>
    </cfRule>
    <cfRule type="dataBar" priority="340">
      <dataBar>
        <cfvo type="min"/>
        <cfvo type="max"/>
        <color rgb="FF008AEF"/>
      </dataBar>
      <extLst>
        <ext xmlns:x14="http://schemas.microsoft.com/office/spreadsheetml/2009/9/main" uri="{B025F937-C7B1-47D3-B67F-A62EFF666E3E}">
          <x14:id>{85EB130F-51B1-4FA6-9FB9-611A03FAEFCF}</x14:id>
        </ext>
      </extLst>
    </cfRule>
    <cfRule type="dataBar" priority="341">
      <dataBar>
        <cfvo type="num" val="0"/>
        <cfvo type="num" val="1"/>
        <color rgb="FF63C384"/>
      </dataBar>
      <extLst>
        <ext xmlns:x14="http://schemas.microsoft.com/office/spreadsheetml/2009/9/main" uri="{B025F937-C7B1-47D3-B67F-A62EFF666E3E}">
          <x14:id>{F151D7A3-1B5C-4CD6-89C6-EC687C4F34FE}</x14:id>
        </ext>
      </extLst>
    </cfRule>
  </conditionalFormatting>
  <conditionalFormatting sqref="S43">
    <cfRule type="dataBar" priority="453">
      <dataBar>
        <cfvo type="num" val="0"/>
        <cfvo type="num" val="1"/>
        <color rgb="FF00B0F0"/>
      </dataBar>
      <extLst>
        <ext xmlns:x14="http://schemas.microsoft.com/office/spreadsheetml/2009/9/main" uri="{B025F937-C7B1-47D3-B67F-A62EFF666E3E}">
          <x14:id>{7F06501D-61DA-48DB-838F-0876FA2E59A1}</x14:id>
        </ext>
      </extLst>
    </cfRule>
    <cfRule type="dataBar" priority="454">
      <dataBar>
        <cfvo type="min"/>
        <cfvo type="max"/>
        <color rgb="FF00B0F0"/>
      </dataBar>
      <extLst>
        <ext xmlns:x14="http://schemas.microsoft.com/office/spreadsheetml/2009/9/main" uri="{B025F937-C7B1-47D3-B67F-A62EFF666E3E}">
          <x14:id>{7BE1089E-7B6C-44AA-98F2-3FE35AFD379E}</x14:id>
        </ext>
      </extLst>
    </cfRule>
    <cfRule type="dataBar" priority="455">
      <dataBar>
        <cfvo type="num" val="0"/>
        <cfvo type="num" val="1"/>
        <color rgb="FF638EC6"/>
      </dataBar>
      <extLst>
        <ext xmlns:x14="http://schemas.microsoft.com/office/spreadsheetml/2009/9/main" uri="{B025F937-C7B1-47D3-B67F-A62EFF666E3E}">
          <x14:id>{956D7BF2-4653-401E-919D-9E43C30937B8}</x14:id>
        </ext>
      </extLst>
    </cfRule>
    <cfRule type="dataBar" priority="456">
      <dataBar>
        <cfvo type="min"/>
        <cfvo type="max"/>
        <color rgb="FF008AEF"/>
      </dataBar>
      <extLst>
        <ext xmlns:x14="http://schemas.microsoft.com/office/spreadsheetml/2009/9/main" uri="{B025F937-C7B1-47D3-B67F-A62EFF666E3E}">
          <x14:id>{BC69E5DC-9AA4-484C-96EB-1C25729D65D2}</x14:id>
        </ext>
      </extLst>
    </cfRule>
    <cfRule type="dataBar" priority="457">
      <dataBar>
        <cfvo type="num" val="0"/>
        <cfvo type="num" val="1"/>
        <color rgb="FF63C384"/>
      </dataBar>
      <extLst>
        <ext xmlns:x14="http://schemas.microsoft.com/office/spreadsheetml/2009/9/main" uri="{B025F937-C7B1-47D3-B67F-A62EFF666E3E}">
          <x14:id>{49794785-19AD-4231-B140-B6B8E31177F1}</x14:id>
        </ext>
      </extLst>
    </cfRule>
  </conditionalFormatting>
  <conditionalFormatting sqref="S44">
    <cfRule type="dataBar" priority="448">
      <dataBar>
        <cfvo type="num" val="0"/>
        <cfvo type="num" val="1"/>
        <color rgb="FF00B0F0"/>
      </dataBar>
      <extLst>
        <ext xmlns:x14="http://schemas.microsoft.com/office/spreadsheetml/2009/9/main" uri="{B025F937-C7B1-47D3-B67F-A62EFF666E3E}">
          <x14:id>{1966E5C5-260A-4E2C-A716-B5ED263746C5}</x14:id>
        </ext>
      </extLst>
    </cfRule>
    <cfRule type="dataBar" priority="449">
      <dataBar>
        <cfvo type="min"/>
        <cfvo type="max"/>
        <color rgb="FF00B0F0"/>
      </dataBar>
      <extLst>
        <ext xmlns:x14="http://schemas.microsoft.com/office/spreadsheetml/2009/9/main" uri="{B025F937-C7B1-47D3-B67F-A62EFF666E3E}">
          <x14:id>{9A0E7B90-EDF1-4834-BEA5-9F88DE9BD8C5}</x14:id>
        </ext>
      </extLst>
    </cfRule>
    <cfRule type="dataBar" priority="450">
      <dataBar>
        <cfvo type="num" val="0"/>
        <cfvo type="num" val="1"/>
        <color rgb="FF638EC6"/>
      </dataBar>
      <extLst>
        <ext xmlns:x14="http://schemas.microsoft.com/office/spreadsheetml/2009/9/main" uri="{B025F937-C7B1-47D3-B67F-A62EFF666E3E}">
          <x14:id>{127AC5F7-821B-4246-B4B7-7516E2A6A0AD}</x14:id>
        </ext>
      </extLst>
    </cfRule>
    <cfRule type="dataBar" priority="451">
      <dataBar>
        <cfvo type="min"/>
        <cfvo type="max"/>
        <color rgb="FF008AEF"/>
      </dataBar>
      <extLst>
        <ext xmlns:x14="http://schemas.microsoft.com/office/spreadsheetml/2009/9/main" uri="{B025F937-C7B1-47D3-B67F-A62EFF666E3E}">
          <x14:id>{477FD80E-2380-4ECB-B24C-97F2796741D8}</x14:id>
        </ext>
      </extLst>
    </cfRule>
    <cfRule type="dataBar" priority="452">
      <dataBar>
        <cfvo type="num" val="0"/>
        <cfvo type="num" val="1"/>
        <color rgb="FF63C384"/>
      </dataBar>
      <extLst>
        <ext xmlns:x14="http://schemas.microsoft.com/office/spreadsheetml/2009/9/main" uri="{B025F937-C7B1-47D3-B67F-A62EFF666E3E}">
          <x14:id>{046C4887-D24E-4C51-94C4-BCD68C57BC5D}</x14:id>
        </ext>
      </extLst>
    </cfRule>
  </conditionalFormatting>
  <conditionalFormatting sqref="S45">
    <cfRule type="dataBar" priority="443">
      <dataBar>
        <cfvo type="num" val="0"/>
        <cfvo type="num" val="1"/>
        <color rgb="FF00B0F0"/>
      </dataBar>
      <extLst>
        <ext xmlns:x14="http://schemas.microsoft.com/office/spreadsheetml/2009/9/main" uri="{B025F937-C7B1-47D3-B67F-A62EFF666E3E}">
          <x14:id>{032B87E4-BF10-4032-9D61-B5C12632CBC7}</x14:id>
        </ext>
      </extLst>
    </cfRule>
    <cfRule type="dataBar" priority="444">
      <dataBar>
        <cfvo type="min"/>
        <cfvo type="max"/>
        <color rgb="FF00B0F0"/>
      </dataBar>
      <extLst>
        <ext xmlns:x14="http://schemas.microsoft.com/office/spreadsheetml/2009/9/main" uri="{B025F937-C7B1-47D3-B67F-A62EFF666E3E}">
          <x14:id>{57CF7163-826C-4E37-97A6-C6D8194B75AE}</x14:id>
        </ext>
      </extLst>
    </cfRule>
    <cfRule type="dataBar" priority="445">
      <dataBar>
        <cfvo type="num" val="0"/>
        <cfvo type="num" val="1"/>
        <color rgb="FF638EC6"/>
      </dataBar>
      <extLst>
        <ext xmlns:x14="http://schemas.microsoft.com/office/spreadsheetml/2009/9/main" uri="{B025F937-C7B1-47D3-B67F-A62EFF666E3E}">
          <x14:id>{FC52E002-B2DA-49B1-AB7D-37DCFE1ECB6F}</x14:id>
        </ext>
      </extLst>
    </cfRule>
    <cfRule type="dataBar" priority="446">
      <dataBar>
        <cfvo type="min"/>
        <cfvo type="max"/>
        <color rgb="FF008AEF"/>
      </dataBar>
      <extLst>
        <ext xmlns:x14="http://schemas.microsoft.com/office/spreadsheetml/2009/9/main" uri="{B025F937-C7B1-47D3-B67F-A62EFF666E3E}">
          <x14:id>{603ACEE5-63BC-41CA-9B5B-4C028B74B29E}</x14:id>
        </ext>
      </extLst>
    </cfRule>
    <cfRule type="dataBar" priority="447">
      <dataBar>
        <cfvo type="num" val="0"/>
        <cfvo type="num" val="1"/>
        <color rgb="FF63C384"/>
      </dataBar>
      <extLst>
        <ext xmlns:x14="http://schemas.microsoft.com/office/spreadsheetml/2009/9/main" uri="{B025F937-C7B1-47D3-B67F-A62EFF666E3E}">
          <x14:id>{2771F464-F2D4-4C17-A0D0-EF7BF2841AA3}</x14:id>
        </ext>
      </extLst>
    </cfRule>
  </conditionalFormatting>
  <conditionalFormatting sqref="S49:S54">
    <cfRule type="dataBar" priority="408">
      <dataBar>
        <cfvo type="num" val="0"/>
        <cfvo type="num" val="1"/>
        <color theme="9" tint="-0.499984740745262"/>
      </dataBar>
      <extLst>
        <ext xmlns:x14="http://schemas.microsoft.com/office/spreadsheetml/2009/9/main" uri="{B025F937-C7B1-47D3-B67F-A62EFF666E3E}">
          <x14:id>{E2DE98ED-30A5-4C8A-8624-FB459B8D9F91}</x14:id>
        </ext>
      </extLst>
    </cfRule>
    <cfRule type="dataBar" priority="409">
      <dataBar>
        <cfvo type="num" val="0"/>
        <cfvo type="num" val="1"/>
        <color rgb="FF00B0F0"/>
      </dataBar>
      <extLst>
        <ext xmlns:x14="http://schemas.microsoft.com/office/spreadsheetml/2009/9/main" uri="{B025F937-C7B1-47D3-B67F-A62EFF666E3E}">
          <x14:id>{B7535C19-AC5A-46E0-A6C1-6DF46CE14102}</x14:id>
        </ext>
      </extLst>
    </cfRule>
    <cfRule type="dataBar" priority="410">
      <dataBar>
        <cfvo type="min"/>
        <cfvo type="max"/>
        <color rgb="FF00B0F0"/>
      </dataBar>
      <extLst>
        <ext xmlns:x14="http://schemas.microsoft.com/office/spreadsheetml/2009/9/main" uri="{B025F937-C7B1-47D3-B67F-A62EFF666E3E}">
          <x14:id>{C248A9BE-B3C1-4490-9D79-233B2F024460}</x14:id>
        </ext>
      </extLst>
    </cfRule>
    <cfRule type="dataBar" priority="411">
      <dataBar>
        <cfvo type="num" val="0"/>
        <cfvo type="num" val="1"/>
        <color rgb="FF638EC6"/>
      </dataBar>
      <extLst>
        <ext xmlns:x14="http://schemas.microsoft.com/office/spreadsheetml/2009/9/main" uri="{B025F937-C7B1-47D3-B67F-A62EFF666E3E}">
          <x14:id>{705E155A-BCB9-4686-B383-9307417A3F74}</x14:id>
        </ext>
      </extLst>
    </cfRule>
    <cfRule type="dataBar" priority="412">
      <dataBar>
        <cfvo type="min"/>
        <cfvo type="max"/>
        <color rgb="FF008AEF"/>
      </dataBar>
      <extLst>
        <ext xmlns:x14="http://schemas.microsoft.com/office/spreadsheetml/2009/9/main" uri="{B025F937-C7B1-47D3-B67F-A62EFF666E3E}">
          <x14:id>{9FA7988F-BEA5-44AC-BB83-6BA2615D8BC0}</x14:id>
        </ext>
      </extLst>
    </cfRule>
    <cfRule type="dataBar" priority="413">
      <dataBar>
        <cfvo type="num" val="0"/>
        <cfvo type="num" val="1"/>
        <color rgb="FF63C384"/>
      </dataBar>
      <extLst>
        <ext xmlns:x14="http://schemas.microsoft.com/office/spreadsheetml/2009/9/main" uri="{B025F937-C7B1-47D3-B67F-A62EFF666E3E}">
          <x14:id>{F2E3B26A-FCF9-4F5E-8B1B-FFC481C2FCE7}</x14:id>
        </ext>
      </extLst>
    </cfRule>
  </conditionalFormatting>
  <conditionalFormatting sqref="S58">
    <cfRule type="dataBar" priority="331">
      <dataBar>
        <cfvo type="num" val="0"/>
        <cfvo type="num" val="1"/>
        <color theme="9" tint="-0.499984740745262"/>
      </dataBar>
      <extLst>
        <ext xmlns:x14="http://schemas.microsoft.com/office/spreadsheetml/2009/9/main" uri="{B025F937-C7B1-47D3-B67F-A62EFF666E3E}">
          <x14:id>{D2A15A26-6268-47B3-BC34-C602D1195965}</x14:id>
        </ext>
      </extLst>
    </cfRule>
    <cfRule type="dataBar" priority="332">
      <dataBar>
        <cfvo type="num" val="0"/>
        <cfvo type="num" val="1"/>
        <color rgb="FF638EC6"/>
      </dataBar>
      <extLst>
        <ext xmlns:x14="http://schemas.microsoft.com/office/spreadsheetml/2009/9/main" uri="{B025F937-C7B1-47D3-B67F-A62EFF666E3E}">
          <x14:id>{BAC8E16D-AF92-4740-9420-2744A3637CAE}</x14:id>
        </ext>
      </extLst>
    </cfRule>
    <cfRule type="dataBar" priority="333">
      <dataBar>
        <cfvo type="num" val="0"/>
        <cfvo type="num" val="1"/>
        <color rgb="FF00B0F0"/>
      </dataBar>
      <extLst>
        <ext xmlns:x14="http://schemas.microsoft.com/office/spreadsheetml/2009/9/main" uri="{B025F937-C7B1-47D3-B67F-A62EFF666E3E}">
          <x14:id>{D2C461BA-CDED-482E-A795-60BA812A3DDC}</x14:id>
        </ext>
      </extLst>
    </cfRule>
    <cfRule type="dataBar" priority="334">
      <dataBar>
        <cfvo type="min"/>
        <cfvo type="max"/>
        <color rgb="FF00B0F0"/>
      </dataBar>
      <extLst>
        <ext xmlns:x14="http://schemas.microsoft.com/office/spreadsheetml/2009/9/main" uri="{B025F937-C7B1-47D3-B67F-A62EFF666E3E}">
          <x14:id>{A236D541-5DDE-4409-9A60-5C47A4A0BBD0}</x14:id>
        </ext>
      </extLst>
    </cfRule>
    <cfRule type="dataBar" priority="335">
      <dataBar>
        <cfvo type="num" val="0"/>
        <cfvo type="num" val="1"/>
        <color rgb="FF63C384"/>
      </dataBar>
      <extLst>
        <ext xmlns:x14="http://schemas.microsoft.com/office/spreadsheetml/2009/9/main" uri="{B025F937-C7B1-47D3-B67F-A62EFF666E3E}">
          <x14:id>{E3493F00-AA95-4595-9A3B-B656BB598CFF}</x14:id>
        </ext>
      </extLst>
    </cfRule>
    <cfRule type="dataBar" priority="336">
      <dataBar>
        <cfvo type="min"/>
        <cfvo type="max"/>
        <color rgb="FF008AEF"/>
      </dataBar>
      <extLst>
        <ext xmlns:x14="http://schemas.microsoft.com/office/spreadsheetml/2009/9/main" uri="{B025F937-C7B1-47D3-B67F-A62EFF666E3E}">
          <x14:id>{F44BADC5-8B4F-472D-962F-61B673AF4D1A}</x14:id>
        </ext>
      </extLst>
    </cfRule>
  </conditionalFormatting>
  <conditionalFormatting sqref="S59:S65">
    <cfRule type="dataBar" priority="1621">
      <dataBar>
        <cfvo type="num" val="0"/>
        <cfvo type="num" val="1"/>
        <color theme="9" tint="-0.499984740745262"/>
      </dataBar>
      <extLst>
        <ext xmlns:x14="http://schemas.microsoft.com/office/spreadsheetml/2009/9/main" uri="{B025F937-C7B1-47D3-B67F-A62EFF666E3E}">
          <x14:id>{4672C4E9-3C8D-4CA1-ADEA-A69CD6F77B79}</x14:id>
        </ext>
      </extLst>
    </cfRule>
    <cfRule type="dataBar" priority="1622">
      <dataBar>
        <cfvo type="num" val="0"/>
        <cfvo type="num" val="1"/>
        <color rgb="FF638EC6"/>
      </dataBar>
      <extLst>
        <ext xmlns:x14="http://schemas.microsoft.com/office/spreadsheetml/2009/9/main" uri="{B025F937-C7B1-47D3-B67F-A62EFF666E3E}">
          <x14:id>{BCD60F75-812D-44FE-BB29-9F7DA8C2559C}</x14:id>
        </ext>
      </extLst>
    </cfRule>
    <cfRule type="dataBar" priority="1623">
      <dataBar>
        <cfvo type="num" val="0"/>
        <cfvo type="num" val="1"/>
        <color rgb="FF00B0F0"/>
      </dataBar>
      <extLst>
        <ext xmlns:x14="http://schemas.microsoft.com/office/spreadsheetml/2009/9/main" uri="{B025F937-C7B1-47D3-B67F-A62EFF666E3E}">
          <x14:id>{DDCC043C-5A2B-4E8E-B68A-C301E292D159}</x14:id>
        </ext>
      </extLst>
    </cfRule>
    <cfRule type="dataBar" priority="1624">
      <dataBar>
        <cfvo type="min"/>
        <cfvo type="max"/>
        <color rgb="FF00B0F0"/>
      </dataBar>
      <extLst>
        <ext xmlns:x14="http://schemas.microsoft.com/office/spreadsheetml/2009/9/main" uri="{B025F937-C7B1-47D3-B67F-A62EFF666E3E}">
          <x14:id>{9140A68C-8FD7-4A75-BA5F-732BD1F0FA27}</x14:id>
        </ext>
      </extLst>
    </cfRule>
    <cfRule type="dataBar" priority="1625">
      <dataBar>
        <cfvo type="num" val="0"/>
        <cfvo type="num" val="1"/>
        <color rgb="FF63C384"/>
      </dataBar>
      <extLst>
        <ext xmlns:x14="http://schemas.microsoft.com/office/spreadsheetml/2009/9/main" uri="{B025F937-C7B1-47D3-B67F-A62EFF666E3E}">
          <x14:id>{D1B6AAA0-60FF-437E-A603-05406D9DFED3}</x14:id>
        </ext>
      </extLst>
    </cfRule>
    <cfRule type="dataBar" priority="1626">
      <dataBar>
        <cfvo type="min"/>
        <cfvo type="max"/>
        <color rgb="FF008AEF"/>
      </dataBar>
      <extLst>
        <ext xmlns:x14="http://schemas.microsoft.com/office/spreadsheetml/2009/9/main" uri="{B025F937-C7B1-47D3-B67F-A62EFF666E3E}">
          <x14:id>{72A42623-15B1-4780-A971-0EFE60D2E5CF}</x14:id>
        </ext>
      </extLst>
    </cfRule>
  </conditionalFormatting>
  <conditionalFormatting sqref="S67">
    <cfRule type="dataBar" priority="325">
      <dataBar>
        <cfvo type="num" val="0"/>
        <cfvo type="num" val="1"/>
        <color theme="9" tint="-0.499984740745262"/>
      </dataBar>
      <extLst>
        <ext xmlns:x14="http://schemas.microsoft.com/office/spreadsheetml/2009/9/main" uri="{B025F937-C7B1-47D3-B67F-A62EFF666E3E}">
          <x14:id>{097D7268-E315-4576-A205-B8AE3D7C0824}</x14:id>
        </ext>
      </extLst>
    </cfRule>
    <cfRule type="dataBar" priority="326">
      <dataBar>
        <cfvo type="num" val="0"/>
        <cfvo type="num" val="1"/>
        <color rgb="FF638EC6"/>
      </dataBar>
      <extLst>
        <ext xmlns:x14="http://schemas.microsoft.com/office/spreadsheetml/2009/9/main" uri="{B025F937-C7B1-47D3-B67F-A62EFF666E3E}">
          <x14:id>{83D6AD64-0465-4A4B-B630-FF8391147965}</x14:id>
        </ext>
      </extLst>
    </cfRule>
    <cfRule type="dataBar" priority="327">
      <dataBar>
        <cfvo type="num" val="0"/>
        <cfvo type="num" val="1"/>
        <color rgb="FF00B0F0"/>
      </dataBar>
      <extLst>
        <ext xmlns:x14="http://schemas.microsoft.com/office/spreadsheetml/2009/9/main" uri="{B025F937-C7B1-47D3-B67F-A62EFF666E3E}">
          <x14:id>{F30B05B1-DEC5-463F-8DC0-6FE9B481F6B7}</x14:id>
        </ext>
      </extLst>
    </cfRule>
    <cfRule type="dataBar" priority="328">
      <dataBar>
        <cfvo type="min"/>
        <cfvo type="max"/>
        <color rgb="FF00B0F0"/>
      </dataBar>
      <extLst>
        <ext xmlns:x14="http://schemas.microsoft.com/office/spreadsheetml/2009/9/main" uri="{B025F937-C7B1-47D3-B67F-A62EFF666E3E}">
          <x14:id>{398B4FFF-2CA7-4DC2-BBBE-D14F176C4108}</x14:id>
        </ext>
      </extLst>
    </cfRule>
    <cfRule type="dataBar" priority="329">
      <dataBar>
        <cfvo type="num" val="0"/>
        <cfvo type="num" val="1"/>
        <color rgb="FF63C384"/>
      </dataBar>
      <extLst>
        <ext xmlns:x14="http://schemas.microsoft.com/office/spreadsheetml/2009/9/main" uri="{B025F937-C7B1-47D3-B67F-A62EFF666E3E}">
          <x14:id>{18DA76A4-5DB0-456B-8BF9-18F72C539EC3}</x14:id>
        </ext>
      </extLst>
    </cfRule>
    <cfRule type="dataBar" priority="330">
      <dataBar>
        <cfvo type="min"/>
        <cfvo type="max"/>
        <color rgb="FF008AEF"/>
      </dataBar>
      <extLst>
        <ext xmlns:x14="http://schemas.microsoft.com/office/spreadsheetml/2009/9/main" uri="{B025F937-C7B1-47D3-B67F-A62EFF666E3E}">
          <x14:id>{AB53AB13-3B98-4D0B-94C0-C6F41F2C4065}</x14:id>
        </ext>
      </extLst>
    </cfRule>
  </conditionalFormatting>
  <conditionalFormatting sqref="S68:S72 S78">
    <cfRule type="dataBar" priority="1485">
      <dataBar>
        <cfvo type="num" val="0"/>
        <cfvo type="num" val="1"/>
        <color theme="9" tint="-0.499984740745262"/>
      </dataBar>
      <extLst>
        <ext xmlns:x14="http://schemas.microsoft.com/office/spreadsheetml/2009/9/main" uri="{B025F937-C7B1-47D3-B67F-A62EFF666E3E}">
          <x14:id>{43EE5239-A217-4A49-BFC3-13A9E74DBDA5}</x14:id>
        </ext>
      </extLst>
    </cfRule>
    <cfRule type="dataBar" priority="1486">
      <dataBar>
        <cfvo type="num" val="0"/>
        <cfvo type="num" val="1"/>
        <color rgb="FF638EC6"/>
      </dataBar>
      <extLst>
        <ext xmlns:x14="http://schemas.microsoft.com/office/spreadsheetml/2009/9/main" uri="{B025F937-C7B1-47D3-B67F-A62EFF666E3E}">
          <x14:id>{93D29937-2BB9-4EFD-A684-3CD64C7C72E4}</x14:id>
        </ext>
      </extLst>
    </cfRule>
    <cfRule type="dataBar" priority="1487">
      <dataBar>
        <cfvo type="num" val="0"/>
        <cfvo type="num" val="1"/>
        <color rgb="FF00B0F0"/>
      </dataBar>
      <extLst>
        <ext xmlns:x14="http://schemas.microsoft.com/office/spreadsheetml/2009/9/main" uri="{B025F937-C7B1-47D3-B67F-A62EFF666E3E}">
          <x14:id>{AB091BBF-A61C-4E15-B36A-7ECD0B53A7E7}</x14:id>
        </ext>
      </extLst>
    </cfRule>
    <cfRule type="dataBar" priority="1488">
      <dataBar>
        <cfvo type="min"/>
        <cfvo type="max"/>
        <color rgb="FF00B0F0"/>
      </dataBar>
      <extLst>
        <ext xmlns:x14="http://schemas.microsoft.com/office/spreadsheetml/2009/9/main" uri="{B025F937-C7B1-47D3-B67F-A62EFF666E3E}">
          <x14:id>{5FFB78CF-F2C1-4396-81FF-0C67A34FF0A2}</x14:id>
        </ext>
      </extLst>
    </cfRule>
    <cfRule type="dataBar" priority="1489">
      <dataBar>
        <cfvo type="num" val="0"/>
        <cfvo type="num" val="1"/>
        <color rgb="FF63C384"/>
      </dataBar>
      <extLst>
        <ext xmlns:x14="http://schemas.microsoft.com/office/spreadsheetml/2009/9/main" uri="{B025F937-C7B1-47D3-B67F-A62EFF666E3E}">
          <x14:id>{08C15299-1749-4D8F-85EB-D71E4262878C}</x14:id>
        </ext>
      </extLst>
    </cfRule>
    <cfRule type="dataBar" priority="1490">
      <dataBar>
        <cfvo type="min"/>
        <cfvo type="max"/>
        <color rgb="FF008AEF"/>
      </dataBar>
      <extLst>
        <ext xmlns:x14="http://schemas.microsoft.com/office/spreadsheetml/2009/9/main" uri="{B025F937-C7B1-47D3-B67F-A62EFF666E3E}">
          <x14:id>{85CAEDE8-1304-4DF1-967F-82AA4E64EB51}</x14:id>
        </ext>
      </extLst>
    </cfRule>
  </conditionalFormatting>
  <conditionalFormatting sqref="S73">
    <cfRule type="dataBar" priority="295">
      <dataBar>
        <cfvo type="num" val="0"/>
        <cfvo type="num" val="1"/>
        <color theme="9" tint="-0.499984740745262"/>
      </dataBar>
      <extLst>
        <ext xmlns:x14="http://schemas.microsoft.com/office/spreadsheetml/2009/9/main" uri="{B025F937-C7B1-47D3-B67F-A62EFF666E3E}">
          <x14:id>{C338F5EC-6BA4-4BFF-B4B5-4CEB6B98F9DB}</x14:id>
        </ext>
      </extLst>
    </cfRule>
    <cfRule type="dataBar" priority="296">
      <dataBar>
        <cfvo type="num" val="0"/>
        <cfvo type="num" val="1"/>
        <color rgb="FF638EC6"/>
      </dataBar>
      <extLst>
        <ext xmlns:x14="http://schemas.microsoft.com/office/spreadsheetml/2009/9/main" uri="{B025F937-C7B1-47D3-B67F-A62EFF666E3E}">
          <x14:id>{4BDF0F56-6302-46B4-99D6-F770C9B8D362}</x14:id>
        </ext>
      </extLst>
    </cfRule>
    <cfRule type="dataBar" priority="297">
      <dataBar>
        <cfvo type="num" val="0"/>
        <cfvo type="num" val="1"/>
        <color rgb="FF00B0F0"/>
      </dataBar>
      <extLst>
        <ext xmlns:x14="http://schemas.microsoft.com/office/spreadsheetml/2009/9/main" uri="{B025F937-C7B1-47D3-B67F-A62EFF666E3E}">
          <x14:id>{E96AB25B-B33F-41A4-A169-399592468A5B}</x14:id>
        </ext>
      </extLst>
    </cfRule>
    <cfRule type="dataBar" priority="298">
      <dataBar>
        <cfvo type="min"/>
        <cfvo type="max"/>
        <color rgb="FF00B0F0"/>
      </dataBar>
      <extLst>
        <ext xmlns:x14="http://schemas.microsoft.com/office/spreadsheetml/2009/9/main" uri="{B025F937-C7B1-47D3-B67F-A62EFF666E3E}">
          <x14:id>{D98979FA-D4BA-4A18-AA94-2352643B5138}</x14:id>
        </ext>
      </extLst>
    </cfRule>
    <cfRule type="dataBar" priority="299">
      <dataBar>
        <cfvo type="num" val="0"/>
        <cfvo type="num" val="1"/>
        <color rgb="FF63C384"/>
      </dataBar>
      <extLst>
        <ext xmlns:x14="http://schemas.microsoft.com/office/spreadsheetml/2009/9/main" uri="{B025F937-C7B1-47D3-B67F-A62EFF666E3E}">
          <x14:id>{608D75B4-6FFA-4825-AC49-54FDC44BC868}</x14:id>
        </ext>
      </extLst>
    </cfRule>
    <cfRule type="dataBar" priority="300">
      <dataBar>
        <cfvo type="min"/>
        <cfvo type="max"/>
        <color rgb="FF008AEF"/>
      </dataBar>
      <extLst>
        <ext xmlns:x14="http://schemas.microsoft.com/office/spreadsheetml/2009/9/main" uri="{B025F937-C7B1-47D3-B67F-A62EFF666E3E}">
          <x14:id>{9870EF06-E8B6-4A9E-BA9C-058C1CC010C7}</x14:id>
        </ext>
      </extLst>
    </cfRule>
  </conditionalFormatting>
  <conditionalFormatting sqref="S74">
    <cfRule type="dataBar" priority="301">
      <dataBar>
        <cfvo type="num" val="0"/>
        <cfvo type="num" val="1"/>
        <color theme="9" tint="-0.499984740745262"/>
      </dataBar>
      <extLst>
        <ext xmlns:x14="http://schemas.microsoft.com/office/spreadsheetml/2009/9/main" uri="{B025F937-C7B1-47D3-B67F-A62EFF666E3E}">
          <x14:id>{E63083CB-BBDC-45BA-AC0B-2098786AEAEB}</x14:id>
        </ext>
      </extLst>
    </cfRule>
    <cfRule type="dataBar" priority="302">
      <dataBar>
        <cfvo type="num" val="0"/>
        <cfvo type="num" val="1"/>
        <color rgb="FF638EC6"/>
      </dataBar>
      <extLst>
        <ext xmlns:x14="http://schemas.microsoft.com/office/spreadsheetml/2009/9/main" uri="{B025F937-C7B1-47D3-B67F-A62EFF666E3E}">
          <x14:id>{2C006B5D-C3EE-44F7-AD00-7E3577B7E47A}</x14:id>
        </ext>
      </extLst>
    </cfRule>
    <cfRule type="dataBar" priority="303">
      <dataBar>
        <cfvo type="num" val="0"/>
        <cfvo type="num" val="1"/>
        <color rgb="FF00B0F0"/>
      </dataBar>
      <extLst>
        <ext xmlns:x14="http://schemas.microsoft.com/office/spreadsheetml/2009/9/main" uri="{B025F937-C7B1-47D3-B67F-A62EFF666E3E}">
          <x14:id>{547AB0D3-1371-4E1E-9CAF-567252C221AB}</x14:id>
        </ext>
      </extLst>
    </cfRule>
    <cfRule type="dataBar" priority="304">
      <dataBar>
        <cfvo type="min"/>
        <cfvo type="max"/>
        <color rgb="FF00B0F0"/>
      </dataBar>
      <extLst>
        <ext xmlns:x14="http://schemas.microsoft.com/office/spreadsheetml/2009/9/main" uri="{B025F937-C7B1-47D3-B67F-A62EFF666E3E}">
          <x14:id>{B5BBB630-D3F6-4D68-A5C0-D8CF58629284}</x14:id>
        </ext>
      </extLst>
    </cfRule>
    <cfRule type="dataBar" priority="305">
      <dataBar>
        <cfvo type="num" val="0"/>
        <cfvo type="num" val="1"/>
        <color rgb="FF63C384"/>
      </dataBar>
      <extLst>
        <ext xmlns:x14="http://schemas.microsoft.com/office/spreadsheetml/2009/9/main" uri="{B025F937-C7B1-47D3-B67F-A62EFF666E3E}">
          <x14:id>{AC4A29FB-95B2-4086-A471-894E8F35D676}</x14:id>
        </ext>
      </extLst>
    </cfRule>
    <cfRule type="dataBar" priority="306">
      <dataBar>
        <cfvo type="min"/>
        <cfvo type="max"/>
        <color rgb="FF008AEF"/>
      </dataBar>
      <extLst>
        <ext xmlns:x14="http://schemas.microsoft.com/office/spreadsheetml/2009/9/main" uri="{B025F937-C7B1-47D3-B67F-A62EFF666E3E}">
          <x14:id>{F373CC51-F779-4997-9DEC-7514BDCF1784}</x14:id>
        </ext>
      </extLst>
    </cfRule>
  </conditionalFormatting>
  <conditionalFormatting sqref="S75">
    <cfRule type="dataBar" priority="307">
      <dataBar>
        <cfvo type="num" val="0"/>
        <cfvo type="num" val="1"/>
        <color theme="9" tint="-0.499984740745262"/>
      </dataBar>
      <extLst>
        <ext xmlns:x14="http://schemas.microsoft.com/office/spreadsheetml/2009/9/main" uri="{B025F937-C7B1-47D3-B67F-A62EFF666E3E}">
          <x14:id>{8F7EA7B1-5A94-41DF-ACB7-9993526F279F}</x14:id>
        </ext>
      </extLst>
    </cfRule>
    <cfRule type="dataBar" priority="308">
      <dataBar>
        <cfvo type="num" val="0"/>
        <cfvo type="num" val="1"/>
        <color rgb="FF638EC6"/>
      </dataBar>
      <extLst>
        <ext xmlns:x14="http://schemas.microsoft.com/office/spreadsheetml/2009/9/main" uri="{B025F937-C7B1-47D3-B67F-A62EFF666E3E}">
          <x14:id>{C164F210-9C9B-4951-8172-EB1560D5009C}</x14:id>
        </ext>
      </extLst>
    </cfRule>
    <cfRule type="dataBar" priority="309">
      <dataBar>
        <cfvo type="num" val="0"/>
        <cfvo type="num" val="1"/>
        <color rgb="FF00B0F0"/>
      </dataBar>
      <extLst>
        <ext xmlns:x14="http://schemas.microsoft.com/office/spreadsheetml/2009/9/main" uri="{B025F937-C7B1-47D3-B67F-A62EFF666E3E}">
          <x14:id>{59EC8D52-0CBA-46F3-BD68-63DBE700AD0A}</x14:id>
        </ext>
      </extLst>
    </cfRule>
    <cfRule type="dataBar" priority="310">
      <dataBar>
        <cfvo type="min"/>
        <cfvo type="max"/>
        <color rgb="FF00B0F0"/>
      </dataBar>
      <extLst>
        <ext xmlns:x14="http://schemas.microsoft.com/office/spreadsheetml/2009/9/main" uri="{B025F937-C7B1-47D3-B67F-A62EFF666E3E}">
          <x14:id>{8AFEB67C-5CCA-4A51-889B-4051AAD94165}</x14:id>
        </ext>
      </extLst>
    </cfRule>
    <cfRule type="dataBar" priority="311">
      <dataBar>
        <cfvo type="num" val="0"/>
        <cfvo type="num" val="1"/>
        <color rgb="FF63C384"/>
      </dataBar>
      <extLst>
        <ext xmlns:x14="http://schemas.microsoft.com/office/spreadsheetml/2009/9/main" uri="{B025F937-C7B1-47D3-B67F-A62EFF666E3E}">
          <x14:id>{21C490AA-F6CB-416E-BCBB-5E67D2C642CE}</x14:id>
        </ext>
      </extLst>
    </cfRule>
    <cfRule type="dataBar" priority="312">
      <dataBar>
        <cfvo type="min"/>
        <cfvo type="max"/>
        <color rgb="FF008AEF"/>
      </dataBar>
      <extLst>
        <ext xmlns:x14="http://schemas.microsoft.com/office/spreadsheetml/2009/9/main" uri="{B025F937-C7B1-47D3-B67F-A62EFF666E3E}">
          <x14:id>{082FFCE6-14D3-4BDB-895D-ABA4E010CE13}</x14:id>
        </ext>
      </extLst>
    </cfRule>
  </conditionalFormatting>
  <conditionalFormatting sqref="S76">
    <cfRule type="dataBar" priority="313">
      <dataBar>
        <cfvo type="num" val="0"/>
        <cfvo type="num" val="1"/>
        <color theme="9" tint="-0.499984740745262"/>
      </dataBar>
      <extLst>
        <ext xmlns:x14="http://schemas.microsoft.com/office/spreadsheetml/2009/9/main" uri="{B025F937-C7B1-47D3-B67F-A62EFF666E3E}">
          <x14:id>{8E3DE423-940E-48BF-AACF-29A7D2CDC381}</x14:id>
        </ext>
      </extLst>
    </cfRule>
    <cfRule type="dataBar" priority="314">
      <dataBar>
        <cfvo type="num" val="0"/>
        <cfvo type="num" val="1"/>
        <color rgb="FF638EC6"/>
      </dataBar>
      <extLst>
        <ext xmlns:x14="http://schemas.microsoft.com/office/spreadsheetml/2009/9/main" uri="{B025F937-C7B1-47D3-B67F-A62EFF666E3E}">
          <x14:id>{FCEA8DAE-C91D-4C18-8A9C-76F3689A6460}</x14:id>
        </ext>
      </extLst>
    </cfRule>
    <cfRule type="dataBar" priority="315">
      <dataBar>
        <cfvo type="num" val="0"/>
        <cfvo type="num" val="1"/>
        <color rgb="FF00B0F0"/>
      </dataBar>
      <extLst>
        <ext xmlns:x14="http://schemas.microsoft.com/office/spreadsheetml/2009/9/main" uri="{B025F937-C7B1-47D3-B67F-A62EFF666E3E}">
          <x14:id>{505C3E76-BA6E-4E7D-99F3-6AEC8AC75897}</x14:id>
        </ext>
      </extLst>
    </cfRule>
    <cfRule type="dataBar" priority="316">
      <dataBar>
        <cfvo type="min"/>
        <cfvo type="max"/>
        <color rgb="FF00B0F0"/>
      </dataBar>
      <extLst>
        <ext xmlns:x14="http://schemas.microsoft.com/office/spreadsheetml/2009/9/main" uri="{B025F937-C7B1-47D3-B67F-A62EFF666E3E}">
          <x14:id>{1F47A1C8-FB53-45ED-99A5-81FF6B48388E}</x14:id>
        </ext>
      </extLst>
    </cfRule>
    <cfRule type="dataBar" priority="317">
      <dataBar>
        <cfvo type="num" val="0"/>
        <cfvo type="num" val="1"/>
        <color rgb="FF63C384"/>
      </dataBar>
      <extLst>
        <ext xmlns:x14="http://schemas.microsoft.com/office/spreadsheetml/2009/9/main" uri="{B025F937-C7B1-47D3-B67F-A62EFF666E3E}">
          <x14:id>{6B13B695-38FF-4A3D-935D-3894A96E69BB}</x14:id>
        </ext>
      </extLst>
    </cfRule>
    <cfRule type="dataBar" priority="318">
      <dataBar>
        <cfvo type="min"/>
        <cfvo type="max"/>
        <color rgb="FF008AEF"/>
      </dataBar>
      <extLst>
        <ext xmlns:x14="http://schemas.microsoft.com/office/spreadsheetml/2009/9/main" uri="{B025F937-C7B1-47D3-B67F-A62EFF666E3E}">
          <x14:id>{280E39A6-25A9-41F9-A3BD-FB22F4664A86}</x14:id>
        </ext>
      </extLst>
    </cfRule>
  </conditionalFormatting>
  <conditionalFormatting sqref="S81">
    <cfRule type="dataBar" priority="97">
      <dataBar>
        <cfvo type="num" val="0"/>
        <cfvo type="num" val="1"/>
        <color theme="9" tint="-0.499984740745262"/>
      </dataBar>
      <extLst>
        <ext xmlns:x14="http://schemas.microsoft.com/office/spreadsheetml/2009/9/main" uri="{B025F937-C7B1-47D3-B67F-A62EFF666E3E}">
          <x14:id>{A5334425-B48D-48F8-AB1D-81AEA635760C}</x14:id>
        </ext>
      </extLst>
    </cfRule>
    <cfRule type="dataBar" priority="98">
      <dataBar>
        <cfvo type="num" val="0"/>
        <cfvo type="num" val="1"/>
        <color rgb="FF638EC6"/>
      </dataBar>
      <extLst>
        <ext xmlns:x14="http://schemas.microsoft.com/office/spreadsheetml/2009/9/main" uri="{B025F937-C7B1-47D3-B67F-A62EFF666E3E}">
          <x14:id>{66F78CA3-72D9-42AC-9605-3D9038769B07}</x14:id>
        </ext>
      </extLst>
    </cfRule>
    <cfRule type="dataBar" priority="99">
      <dataBar>
        <cfvo type="num" val="0"/>
        <cfvo type="num" val="1"/>
        <color rgb="FF00B0F0"/>
      </dataBar>
      <extLst>
        <ext xmlns:x14="http://schemas.microsoft.com/office/spreadsheetml/2009/9/main" uri="{B025F937-C7B1-47D3-B67F-A62EFF666E3E}">
          <x14:id>{8E3712DA-472D-42DD-93EC-7B5BE72E2554}</x14:id>
        </ext>
      </extLst>
    </cfRule>
    <cfRule type="dataBar" priority="100">
      <dataBar>
        <cfvo type="min"/>
        <cfvo type="max"/>
        <color rgb="FF00B0F0"/>
      </dataBar>
      <extLst>
        <ext xmlns:x14="http://schemas.microsoft.com/office/spreadsheetml/2009/9/main" uri="{B025F937-C7B1-47D3-B67F-A62EFF666E3E}">
          <x14:id>{B3FC776E-AF7D-4727-91DB-608E3E012180}</x14:id>
        </ext>
      </extLst>
    </cfRule>
    <cfRule type="dataBar" priority="101">
      <dataBar>
        <cfvo type="num" val="0"/>
        <cfvo type="num" val="1"/>
        <color rgb="FF63C384"/>
      </dataBar>
      <extLst>
        <ext xmlns:x14="http://schemas.microsoft.com/office/spreadsheetml/2009/9/main" uri="{B025F937-C7B1-47D3-B67F-A62EFF666E3E}">
          <x14:id>{507FF96B-7162-4AC8-8CEA-AE09BAB97057}</x14:id>
        </ext>
      </extLst>
    </cfRule>
    <cfRule type="dataBar" priority="102">
      <dataBar>
        <cfvo type="min"/>
        <cfvo type="max"/>
        <color rgb="FF008AEF"/>
      </dataBar>
      <extLst>
        <ext xmlns:x14="http://schemas.microsoft.com/office/spreadsheetml/2009/9/main" uri="{B025F937-C7B1-47D3-B67F-A62EFF666E3E}">
          <x14:id>{4FE20FCA-8839-428F-917A-FED45312A7F1}</x14:id>
        </ext>
      </extLst>
    </cfRule>
  </conditionalFormatting>
  <conditionalFormatting sqref="S82:S98">
    <cfRule type="dataBar" priority="1698">
      <dataBar>
        <cfvo type="num" val="0"/>
        <cfvo type="num" val="1"/>
        <color theme="9" tint="-0.499984740745262"/>
      </dataBar>
      <extLst>
        <ext xmlns:x14="http://schemas.microsoft.com/office/spreadsheetml/2009/9/main" uri="{B025F937-C7B1-47D3-B67F-A62EFF666E3E}">
          <x14:id>{F43D0846-8DEF-4B88-9A8C-686E8E893E71}</x14:id>
        </ext>
      </extLst>
    </cfRule>
    <cfRule type="dataBar" priority="1699">
      <dataBar>
        <cfvo type="num" val="0"/>
        <cfvo type="num" val="1"/>
        <color rgb="FF638EC6"/>
      </dataBar>
      <extLst>
        <ext xmlns:x14="http://schemas.microsoft.com/office/spreadsheetml/2009/9/main" uri="{B025F937-C7B1-47D3-B67F-A62EFF666E3E}">
          <x14:id>{9A5B4742-1E44-4FF6-8354-219DE35447B9}</x14:id>
        </ext>
      </extLst>
    </cfRule>
    <cfRule type="dataBar" priority="1700">
      <dataBar>
        <cfvo type="num" val="0"/>
        <cfvo type="num" val="1"/>
        <color rgb="FF00B0F0"/>
      </dataBar>
      <extLst>
        <ext xmlns:x14="http://schemas.microsoft.com/office/spreadsheetml/2009/9/main" uri="{B025F937-C7B1-47D3-B67F-A62EFF666E3E}">
          <x14:id>{6B75BB38-4FF7-495A-A161-8BEAA692582A}</x14:id>
        </ext>
      </extLst>
    </cfRule>
    <cfRule type="dataBar" priority="1701">
      <dataBar>
        <cfvo type="min"/>
        <cfvo type="max"/>
        <color rgb="FF00B0F0"/>
      </dataBar>
      <extLst>
        <ext xmlns:x14="http://schemas.microsoft.com/office/spreadsheetml/2009/9/main" uri="{B025F937-C7B1-47D3-B67F-A62EFF666E3E}">
          <x14:id>{F700151F-A13D-46B5-A272-C62D0BDE41AC}</x14:id>
        </ext>
      </extLst>
    </cfRule>
    <cfRule type="dataBar" priority="1702">
      <dataBar>
        <cfvo type="num" val="0"/>
        <cfvo type="num" val="1"/>
        <color rgb="FF63C384"/>
      </dataBar>
      <extLst>
        <ext xmlns:x14="http://schemas.microsoft.com/office/spreadsheetml/2009/9/main" uri="{B025F937-C7B1-47D3-B67F-A62EFF666E3E}">
          <x14:id>{4B560460-D5B9-45F1-81F0-1E1A42379759}</x14:id>
        </ext>
      </extLst>
    </cfRule>
    <cfRule type="dataBar" priority="1703">
      <dataBar>
        <cfvo type="min"/>
        <cfvo type="max"/>
        <color rgb="FF008AEF"/>
      </dataBar>
      <extLst>
        <ext xmlns:x14="http://schemas.microsoft.com/office/spreadsheetml/2009/9/main" uri="{B025F937-C7B1-47D3-B67F-A62EFF666E3E}">
          <x14:id>{74072A8E-3BDB-403E-A939-45C61EF8375A}</x14:id>
        </ext>
      </extLst>
    </cfRule>
  </conditionalFormatting>
  <conditionalFormatting sqref="S102:S106">
    <cfRule type="dataBar" priority="1449">
      <dataBar>
        <cfvo type="num" val="0"/>
        <cfvo type="num" val="1"/>
        <color theme="9" tint="-0.499984740745262"/>
      </dataBar>
      <extLst>
        <ext xmlns:x14="http://schemas.microsoft.com/office/spreadsheetml/2009/9/main" uri="{B025F937-C7B1-47D3-B67F-A62EFF666E3E}">
          <x14:id>{F4F2BE32-6CA7-4640-964E-3F9EE4B1235A}</x14:id>
        </ext>
      </extLst>
    </cfRule>
    <cfRule type="dataBar" priority="1450">
      <dataBar>
        <cfvo type="num" val="0"/>
        <cfvo type="num" val="1"/>
        <color rgb="FF638EC6"/>
      </dataBar>
      <extLst>
        <ext xmlns:x14="http://schemas.microsoft.com/office/spreadsheetml/2009/9/main" uri="{B025F937-C7B1-47D3-B67F-A62EFF666E3E}">
          <x14:id>{43839BE3-C81C-4D83-98ED-2154151429AF}</x14:id>
        </ext>
      </extLst>
    </cfRule>
    <cfRule type="dataBar" priority="1451">
      <dataBar>
        <cfvo type="num" val="0"/>
        <cfvo type="num" val="1"/>
        <color rgb="FF00B0F0"/>
      </dataBar>
      <extLst>
        <ext xmlns:x14="http://schemas.microsoft.com/office/spreadsheetml/2009/9/main" uri="{B025F937-C7B1-47D3-B67F-A62EFF666E3E}">
          <x14:id>{B49B8C48-35DD-4851-8541-8F6185F6396F}</x14:id>
        </ext>
      </extLst>
    </cfRule>
    <cfRule type="dataBar" priority="1452">
      <dataBar>
        <cfvo type="min"/>
        <cfvo type="max"/>
        <color rgb="FF00B0F0"/>
      </dataBar>
      <extLst>
        <ext xmlns:x14="http://schemas.microsoft.com/office/spreadsheetml/2009/9/main" uri="{B025F937-C7B1-47D3-B67F-A62EFF666E3E}">
          <x14:id>{6DF409B4-2D79-4DF0-B81F-E3FD4C03EA4E}</x14:id>
        </ext>
      </extLst>
    </cfRule>
    <cfRule type="dataBar" priority="1453">
      <dataBar>
        <cfvo type="num" val="0"/>
        <cfvo type="num" val="1"/>
        <color rgb="FF63C384"/>
      </dataBar>
      <extLst>
        <ext xmlns:x14="http://schemas.microsoft.com/office/spreadsheetml/2009/9/main" uri="{B025F937-C7B1-47D3-B67F-A62EFF666E3E}">
          <x14:id>{5FBEFABF-ADE4-48B2-8ED9-3C15398AB276}</x14:id>
        </ext>
      </extLst>
    </cfRule>
    <cfRule type="dataBar" priority="1454">
      <dataBar>
        <cfvo type="min"/>
        <cfvo type="max"/>
        <color rgb="FF008AEF"/>
      </dataBar>
      <extLst>
        <ext xmlns:x14="http://schemas.microsoft.com/office/spreadsheetml/2009/9/main" uri="{B025F937-C7B1-47D3-B67F-A62EFF666E3E}">
          <x14:id>{377D18CB-656E-4C35-B383-2F4DEAC02A1A}</x14:id>
        </ext>
      </extLst>
    </cfRule>
  </conditionalFormatting>
  <conditionalFormatting sqref="S110:S115">
    <cfRule type="dataBar" priority="1413">
      <dataBar>
        <cfvo type="num" val="0"/>
        <cfvo type="num" val="1"/>
        <color theme="9" tint="-0.499984740745262"/>
      </dataBar>
      <extLst>
        <ext xmlns:x14="http://schemas.microsoft.com/office/spreadsheetml/2009/9/main" uri="{B025F937-C7B1-47D3-B67F-A62EFF666E3E}">
          <x14:id>{1C302F98-DE29-467F-A936-B8D1536C1A1D}</x14:id>
        </ext>
      </extLst>
    </cfRule>
    <cfRule type="dataBar" priority="1414">
      <dataBar>
        <cfvo type="num" val="0"/>
        <cfvo type="num" val="1"/>
        <color rgb="FF638EC6"/>
      </dataBar>
      <extLst>
        <ext xmlns:x14="http://schemas.microsoft.com/office/spreadsheetml/2009/9/main" uri="{B025F937-C7B1-47D3-B67F-A62EFF666E3E}">
          <x14:id>{C2EA8CE7-D256-4223-B5F0-4288B1D1616C}</x14:id>
        </ext>
      </extLst>
    </cfRule>
    <cfRule type="dataBar" priority="1415">
      <dataBar>
        <cfvo type="num" val="0"/>
        <cfvo type="num" val="1"/>
        <color rgb="FF00B0F0"/>
      </dataBar>
      <extLst>
        <ext xmlns:x14="http://schemas.microsoft.com/office/spreadsheetml/2009/9/main" uri="{B025F937-C7B1-47D3-B67F-A62EFF666E3E}">
          <x14:id>{A78BBED4-22B5-4364-B797-AF1753587F92}</x14:id>
        </ext>
      </extLst>
    </cfRule>
    <cfRule type="dataBar" priority="1416">
      <dataBar>
        <cfvo type="min"/>
        <cfvo type="max"/>
        <color rgb="FF00B0F0"/>
      </dataBar>
      <extLst>
        <ext xmlns:x14="http://schemas.microsoft.com/office/spreadsheetml/2009/9/main" uri="{B025F937-C7B1-47D3-B67F-A62EFF666E3E}">
          <x14:id>{14800412-6650-472E-B613-411FDBEE2B33}</x14:id>
        </ext>
      </extLst>
    </cfRule>
    <cfRule type="dataBar" priority="1417">
      <dataBar>
        <cfvo type="num" val="0"/>
        <cfvo type="num" val="1"/>
        <color rgb="FF63C384"/>
      </dataBar>
      <extLst>
        <ext xmlns:x14="http://schemas.microsoft.com/office/spreadsheetml/2009/9/main" uri="{B025F937-C7B1-47D3-B67F-A62EFF666E3E}">
          <x14:id>{075F00CE-B736-44E5-9A1B-517F8263ABD0}</x14:id>
        </ext>
      </extLst>
    </cfRule>
    <cfRule type="dataBar" priority="1418">
      <dataBar>
        <cfvo type="min"/>
        <cfvo type="max"/>
        <color rgb="FF008AEF"/>
      </dataBar>
      <extLst>
        <ext xmlns:x14="http://schemas.microsoft.com/office/spreadsheetml/2009/9/main" uri="{B025F937-C7B1-47D3-B67F-A62EFF666E3E}">
          <x14:id>{0C19ADA4-6485-40F6-B6A7-BA58E8193CEF}</x14:id>
        </ext>
      </extLst>
    </cfRule>
  </conditionalFormatting>
  <conditionalFormatting sqref="T9:T10">
    <cfRule type="dataBar" priority="289">
      <dataBar>
        <cfvo type="num" val="0"/>
        <cfvo type="num" val="1"/>
        <color theme="9" tint="-0.499984740745262"/>
      </dataBar>
      <extLst>
        <ext xmlns:x14="http://schemas.microsoft.com/office/spreadsheetml/2009/9/main" uri="{B025F937-C7B1-47D3-B67F-A62EFF666E3E}">
          <x14:id>{FD5C312B-158B-4C52-8BC6-D3742DD93854}</x14:id>
        </ext>
      </extLst>
    </cfRule>
    <cfRule type="dataBar" priority="290">
      <dataBar>
        <cfvo type="num" val="0"/>
        <cfvo type="num" val="1"/>
        <color rgb="FF00B0F0"/>
      </dataBar>
      <extLst>
        <ext xmlns:x14="http://schemas.microsoft.com/office/spreadsheetml/2009/9/main" uri="{B025F937-C7B1-47D3-B67F-A62EFF666E3E}">
          <x14:id>{9F5B0B0D-4B60-40BC-8300-D341C8B319FC}</x14:id>
        </ext>
      </extLst>
    </cfRule>
    <cfRule type="dataBar" priority="291">
      <dataBar>
        <cfvo type="min"/>
        <cfvo type="max"/>
        <color rgb="FF00B0F0"/>
      </dataBar>
      <extLst>
        <ext xmlns:x14="http://schemas.microsoft.com/office/spreadsheetml/2009/9/main" uri="{B025F937-C7B1-47D3-B67F-A62EFF666E3E}">
          <x14:id>{55C0DD1E-8DD0-48DD-AD19-8F6C68D212B5}</x14:id>
        </ext>
      </extLst>
    </cfRule>
    <cfRule type="dataBar" priority="292">
      <dataBar>
        <cfvo type="num" val="0"/>
        <cfvo type="num" val="1"/>
        <color rgb="FF638EC6"/>
      </dataBar>
      <extLst>
        <ext xmlns:x14="http://schemas.microsoft.com/office/spreadsheetml/2009/9/main" uri="{B025F937-C7B1-47D3-B67F-A62EFF666E3E}">
          <x14:id>{705426AD-455B-492D-B7DB-17A1ADD8325E}</x14:id>
        </ext>
      </extLst>
    </cfRule>
    <cfRule type="dataBar" priority="293">
      <dataBar>
        <cfvo type="min"/>
        <cfvo type="max"/>
        <color rgb="FF008AEF"/>
      </dataBar>
      <extLst>
        <ext xmlns:x14="http://schemas.microsoft.com/office/spreadsheetml/2009/9/main" uri="{B025F937-C7B1-47D3-B67F-A62EFF666E3E}">
          <x14:id>{FE8C33EE-35CC-41CE-A402-479200927046}</x14:id>
        </ext>
      </extLst>
    </cfRule>
    <cfRule type="dataBar" priority="294">
      <dataBar>
        <cfvo type="num" val="0"/>
        <cfvo type="num" val="1"/>
        <color rgb="FF63C384"/>
      </dataBar>
      <extLst>
        <ext xmlns:x14="http://schemas.microsoft.com/office/spreadsheetml/2009/9/main" uri="{B025F937-C7B1-47D3-B67F-A62EFF666E3E}">
          <x14:id>{FE42D821-8DD2-4D31-A2C5-681932A0C62B}</x14:id>
        </ext>
      </extLst>
    </cfRule>
  </conditionalFormatting>
  <conditionalFormatting sqref="T11">
    <cfRule type="dataBar" priority="277">
      <dataBar>
        <cfvo type="num" val="0"/>
        <cfvo type="num" val="1"/>
        <color theme="9" tint="-0.499984740745262"/>
      </dataBar>
      <extLst>
        <ext xmlns:x14="http://schemas.microsoft.com/office/spreadsheetml/2009/9/main" uri="{B025F937-C7B1-47D3-B67F-A62EFF666E3E}">
          <x14:id>{C430FC7C-C7A6-4289-A34C-B666F1408BF1}</x14:id>
        </ext>
      </extLst>
    </cfRule>
    <cfRule type="dataBar" priority="278">
      <dataBar>
        <cfvo type="num" val="0"/>
        <cfvo type="num" val="1"/>
        <color rgb="FF00B0F0"/>
      </dataBar>
      <extLst>
        <ext xmlns:x14="http://schemas.microsoft.com/office/spreadsheetml/2009/9/main" uri="{B025F937-C7B1-47D3-B67F-A62EFF666E3E}">
          <x14:id>{80F754BB-73A6-4EF9-87C5-9663E13CB1B1}</x14:id>
        </ext>
      </extLst>
    </cfRule>
    <cfRule type="dataBar" priority="279">
      <dataBar>
        <cfvo type="min"/>
        <cfvo type="max"/>
        <color rgb="FF00B0F0"/>
      </dataBar>
      <extLst>
        <ext xmlns:x14="http://schemas.microsoft.com/office/spreadsheetml/2009/9/main" uri="{B025F937-C7B1-47D3-B67F-A62EFF666E3E}">
          <x14:id>{C36217E2-0F36-4E3F-9F56-A3549560DD4B}</x14:id>
        </ext>
      </extLst>
    </cfRule>
    <cfRule type="dataBar" priority="280">
      <dataBar>
        <cfvo type="num" val="0"/>
        <cfvo type="num" val="1"/>
        <color rgb="FF638EC6"/>
      </dataBar>
      <extLst>
        <ext xmlns:x14="http://schemas.microsoft.com/office/spreadsheetml/2009/9/main" uri="{B025F937-C7B1-47D3-B67F-A62EFF666E3E}">
          <x14:id>{AB0A4E22-1779-41DE-A5C4-78905A593D41}</x14:id>
        </ext>
      </extLst>
    </cfRule>
    <cfRule type="dataBar" priority="281">
      <dataBar>
        <cfvo type="min"/>
        <cfvo type="max"/>
        <color rgb="FF008AEF"/>
      </dataBar>
      <extLst>
        <ext xmlns:x14="http://schemas.microsoft.com/office/spreadsheetml/2009/9/main" uri="{B025F937-C7B1-47D3-B67F-A62EFF666E3E}">
          <x14:id>{4B525D7A-7BC0-44F2-AAD1-DC158D549245}</x14:id>
        </ext>
      </extLst>
    </cfRule>
    <cfRule type="dataBar" priority="282">
      <dataBar>
        <cfvo type="num" val="0"/>
        <cfvo type="num" val="1"/>
        <color rgb="FF63C384"/>
      </dataBar>
      <extLst>
        <ext xmlns:x14="http://schemas.microsoft.com/office/spreadsheetml/2009/9/main" uri="{B025F937-C7B1-47D3-B67F-A62EFF666E3E}">
          <x14:id>{F2FF3E3B-A312-4248-8C37-2C5552E5B656}</x14:id>
        </ext>
      </extLst>
    </cfRule>
  </conditionalFormatting>
  <conditionalFormatting sqref="T12">
    <cfRule type="dataBar" priority="271">
      <dataBar>
        <cfvo type="num" val="0"/>
        <cfvo type="num" val="1"/>
        <color theme="9" tint="-0.499984740745262"/>
      </dataBar>
      <extLst>
        <ext xmlns:x14="http://schemas.microsoft.com/office/spreadsheetml/2009/9/main" uri="{B025F937-C7B1-47D3-B67F-A62EFF666E3E}">
          <x14:id>{F99A0E59-6759-4DB8-814C-3815C49FDF74}</x14:id>
        </ext>
      </extLst>
    </cfRule>
    <cfRule type="dataBar" priority="272">
      <dataBar>
        <cfvo type="num" val="0"/>
        <cfvo type="num" val="1"/>
        <color rgb="FF00B0F0"/>
      </dataBar>
      <extLst>
        <ext xmlns:x14="http://schemas.microsoft.com/office/spreadsheetml/2009/9/main" uri="{B025F937-C7B1-47D3-B67F-A62EFF666E3E}">
          <x14:id>{68CD5498-1E81-4FE4-96E1-EB9873EC26D5}</x14:id>
        </ext>
      </extLst>
    </cfRule>
    <cfRule type="dataBar" priority="273">
      <dataBar>
        <cfvo type="min"/>
        <cfvo type="max"/>
        <color rgb="FF00B0F0"/>
      </dataBar>
      <extLst>
        <ext xmlns:x14="http://schemas.microsoft.com/office/spreadsheetml/2009/9/main" uri="{B025F937-C7B1-47D3-B67F-A62EFF666E3E}">
          <x14:id>{AC73DBA4-B785-4AE0-9AC0-6E95C7381507}</x14:id>
        </ext>
      </extLst>
    </cfRule>
    <cfRule type="dataBar" priority="274">
      <dataBar>
        <cfvo type="num" val="0"/>
        <cfvo type="num" val="1"/>
        <color rgb="FF638EC6"/>
      </dataBar>
      <extLst>
        <ext xmlns:x14="http://schemas.microsoft.com/office/spreadsheetml/2009/9/main" uri="{B025F937-C7B1-47D3-B67F-A62EFF666E3E}">
          <x14:id>{7872E6C0-3479-44F2-B33C-C09936FC9A05}</x14:id>
        </ext>
      </extLst>
    </cfRule>
    <cfRule type="dataBar" priority="275">
      <dataBar>
        <cfvo type="min"/>
        <cfvo type="max"/>
        <color rgb="FF008AEF"/>
      </dataBar>
      <extLst>
        <ext xmlns:x14="http://schemas.microsoft.com/office/spreadsheetml/2009/9/main" uri="{B025F937-C7B1-47D3-B67F-A62EFF666E3E}">
          <x14:id>{B82A1385-AC00-4C92-9BE7-995FB72DB55E}</x14:id>
        </ext>
      </extLst>
    </cfRule>
    <cfRule type="dataBar" priority="276">
      <dataBar>
        <cfvo type="num" val="0"/>
        <cfvo type="num" val="1"/>
        <color rgb="FF63C384"/>
      </dataBar>
      <extLst>
        <ext xmlns:x14="http://schemas.microsoft.com/office/spreadsheetml/2009/9/main" uri="{B025F937-C7B1-47D3-B67F-A62EFF666E3E}">
          <x14:id>{06269576-F582-4006-B393-75462FEF4A99}</x14:id>
        </ext>
      </extLst>
    </cfRule>
  </conditionalFormatting>
  <conditionalFormatting sqref="T13:T14">
    <cfRule type="dataBar" priority="265">
      <dataBar>
        <cfvo type="num" val="0"/>
        <cfvo type="num" val="1"/>
        <color theme="9" tint="-0.499984740745262"/>
      </dataBar>
      <extLst>
        <ext xmlns:x14="http://schemas.microsoft.com/office/spreadsheetml/2009/9/main" uri="{B025F937-C7B1-47D3-B67F-A62EFF666E3E}">
          <x14:id>{5749B433-DA1C-49B3-A970-82A4ADADE4DD}</x14:id>
        </ext>
      </extLst>
    </cfRule>
    <cfRule type="dataBar" priority="266">
      <dataBar>
        <cfvo type="num" val="0"/>
        <cfvo type="num" val="1"/>
        <color rgb="FF00B0F0"/>
      </dataBar>
      <extLst>
        <ext xmlns:x14="http://schemas.microsoft.com/office/spreadsheetml/2009/9/main" uri="{B025F937-C7B1-47D3-B67F-A62EFF666E3E}">
          <x14:id>{D4666775-2CFB-4A90-908A-8E333A56FA6E}</x14:id>
        </ext>
      </extLst>
    </cfRule>
    <cfRule type="dataBar" priority="267">
      <dataBar>
        <cfvo type="min"/>
        <cfvo type="max"/>
        <color rgb="FF00B0F0"/>
      </dataBar>
      <extLst>
        <ext xmlns:x14="http://schemas.microsoft.com/office/spreadsheetml/2009/9/main" uri="{B025F937-C7B1-47D3-B67F-A62EFF666E3E}">
          <x14:id>{10357DC4-4CEE-40AC-9098-C8403F6E7EC3}</x14:id>
        </ext>
      </extLst>
    </cfRule>
    <cfRule type="dataBar" priority="268">
      <dataBar>
        <cfvo type="num" val="0"/>
        <cfvo type="num" val="1"/>
        <color rgb="FF638EC6"/>
      </dataBar>
      <extLst>
        <ext xmlns:x14="http://schemas.microsoft.com/office/spreadsheetml/2009/9/main" uri="{B025F937-C7B1-47D3-B67F-A62EFF666E3E}">
          <x14:id>{89F0A4C3-159F-4F11-A09A-7B7D3ACB7AB0}</x14:id>
        </ext>
      </extLst>
    </cfRule>
    <cfRule type="dataBar" priority="269">
      <dataBar>
        <cfvo type="min"/>
        <cfvo type="max"/>
        <color rgb="FF008AEF"/>
      </dataBar>
      <extLst>
        <ext xmlns:x14="http://schemas.microsoft.com/office/spreadsheetml/2009/9/main" uri="{B025F937-C7B1-47D3-B67F-A62EFF666E3E}">
          <x14:id>{E86D4B73-2BA0-49D4-AB4A-EDD2DA64A137}</x14:id>
        </ext>
      </extLst>
    </cfRule>
    <cfRule type="dataBar" priority="270">
      <dataBar>
        <cfvo type="num" val="0"/>
        <cfvo type="num" val="1"/>
        <color rgb="FF63C384"/>
      </dataBar>
      <extLst>
        <ext xmlns:x14="http://schemas.microsoft.com/office/spreadsheetml/2009/9/main" uri="{B025F937-C7B1-47D3-B67F-A62EFF666E3E}">
          <x14:id>{84AB7835-2BB5-440F-AF9E-6DEB866CFEBE}</x14:id>
        </ext>
      </extLst>
    </cfRule>
  </conditionalFormatting>
  <conditionalFormatting sqref="T15">
    <cfRule type="dataBar" priority="259">
      <dataBar>
        <cfvo type="num" val="0"/>
        <cfvo type="num" val="1"/>
        <color theme="9" tint="-0.499984740745262"/>
      </dataBar>
      <extLst>
        <ext xmlns:x14="http://schemas.microsoft.com/office/spreadsheetml/2009/9/main" uri="{B025F937-C7B1-47D3-B67F-A62EFF666E3E}">
          <x14:id>{3FF22D73-D2EB-426B-9782-1113E271E67B}</x14:id>
        </ext>
      </extLst>
    </cfRule>
    <cfRule type="dataBar" priority="260">
      <dataBar>
        <cfvo type="num" val="0"/>
        <cfvo type="num" val="1"/>
        <color rgb="FF00B0F0"/>
      </dataBar>
      <extLst>
        <ext xmlns:x14="http://schemas.microsoft.com/office/spreadsheetml/2009/9/main" uri="{B025F937-C7B1-47D3-B67F-A62EFF666E3E}">
          <x14:id>{4477FDF6-3AFC-4226-9AC3-4E3D817FD66E}</x14:id>
        </ext>
      </extLst>
    </cfRule>
    <cfRule type="dataBar" priority="261">
      <dataBar>
        <cfvo type="min"/>
        <cfvo type="max"/>
        <color rgb="FF00B0F0"/>
      </dataBar>
      <extLst>
        <ext xmlns:x14="http://schemas.microsoft.com/office/spreadsheetml/2009/9/main" uri="{B025F937-C7B1-47D3-B67F-A62EFF666E3E}">
          <x14:id>{EAA12A40-67F5-49A6-AA17-02342D813E09}</x14:id>
        </ext>
      </extLst>
    </cfRule>
    <cfRule type="dataBar" priority="262">
      <dataBar>
        <cfvo type="num" val="0"/>
        <cfvo type="num" val="1"/>
        <color rgb="FF638EC6"/>
      </dataBar>
      <extLst>
        <ext xmlns:x14="http://schemas.microsoft.com/office/spreadsheetml/2009/9/main" uri="{B025F937-C7B1-47D3-B67F-A62EFF666E3E}">
          <x14:id>{4FAB24B1-30F7-4023-A09C-24C2E20B1837}</x14:id>
        </ext>
      </extLst>
    </cfRule>
    <cfRule type="dataBar" priority="263">
      <dataBar>
        <cfvo type="min"/>
        <cfvo type="max"/>
        <color rgb="FF008AEF"/>
      </dataBar>
      <extLst>
        <ext xmlns:x14="http://schemas.microsoft.com/office/spreadsheetml/2009/9/main" uri="{B025F937-C7B1-47D3-B67F-A62EFF666E3E}">
          <x14:id>{7033A73E-1B53-4630-B27C-5931B012C10F}</x14:id>
        </ext>
      </extLst>
    </cfRule>
    <cfRule type="dataBar" priority="264">
      <dataBar>
        <cfvo type="num" val="0"/>
        <cfvo type="num" val="1"/>
        <color rgb="FF63C384"/>
      </dataBar>
      <extLst>
        <ext xmlns:x14="http://schemas.microsoft.com/office/spreadsheetml/2009/9/main" uri="{B025F937-C7B1-47D3-B67F-A62EFF666E3E}">
          <x14:id>{96FAA054-FE56-47EE-A91A-0EB1723F9FCA}</x14:id>
        </ext>
      </extLst>
    </cfRule>
  </conditionalFormatting>
  <conditionalFormatting sqref="T16">
    <cfRule type="dataBar" priority="253">
      <dataBar>
        <cfvo type="num" val="0"/>
        <cfvo type="num" val="1"/>
        <color theme="9" tint="-0.499984740745262"/>
      </dataBar>
      <extLst>
        <ext xmlns:x14="http://schemas.microsoft.com/office/spreadsheetml/2009/9/main" uri="{B025F937-C7B1-47D3-B67F-A62EFF666E3E}">
          <x14:id>{3BD2793C-8ABC-4458-A304-7B14B1A5E50F}</x14:id>
        </ext>
      </extLst>
    </cfRule>
    <cfRule type="dataBar" priority="254">
      <dataBar>
        <cfvo type="num" val="0"/>
        <cfvo type="num" val="1"/>
        <color rgb="FF00B0F0"/>
      </dataBar>
      <extLst>
        <ext xmlns:x14="http://schemas.microsoft.com/office/spreadsheetml/2009/9/main" uri="{B025F937-C7B1-47D3-B67F-A62EFF666E3E}">
          <x14:id>{3C42F9DB-267D-46AD-9D49-B16F0FF583BB}</x14:id>
        </ext>
      </extLst>
    </cfRule>
    <cfRule type="dataBar" priority="255">
      <dataBar>
        <cfvo type="min"/>
        <cfvo type="max"/>
        <color rgb="FF00B0F0"/>
      </dataBar>
      <extLst>
        <ext xmlns:x14="http://schemas.microsoft.com/office/spreadsheetml/2009/9/main" uri="{B025F937-C7B1-47D3-B67F-A62EFF666E3E}">
          <x14:id>{7C6482B5-FD86-48E3-BF57-042929CC8038}</x14:id>
        </ext>
      </extLst>
    </cfRule>
    <cfRule type="dataBar" priority="256">
      <dataBar>
        <cfvo type="num" val="0"/>
        <cfvo type="num" val="1"/>
        <color rgb="FF638EC6"/>
      </dataBar>
      <extLst>
        <ext xmlns:x14="http://schemas.microsoft.com/office/spreadsheetml/2009/9/main" uri="{B025F937-C7B1-47D3-B67F-A62EFF666E3E}">
          <x14:id>{CBFAE427-7305-479C-801A-5ADA0FA5E1C3}</x14:id>
        </ext>
      </extLst>
    </cfRule>
    <cfRule type="dataBar" priority="257">
      <dataBar>
        <cfvo type="min"/>
        <cfvo type="max"/>
        <color rgb="FF008AEF"/>
      </dataBar>
      <extLst>
        <ext xmlns:x14="http://schemas.microsoft.com/office/spreadsheetml/2009/9/main" uri="{B025F937-C7B1-47D3-B67F-A62EFF666E3E}">
          <x14:id>{25CC40D7-678B-47F6-9726-EDB0C7C9D4F5}</x14:id>
        </ext>
      </extLst>
    </cfRule>
    <cfRule type="dataBar" priority="258">
      <dataBar>
        <cfvo type="num" val="0"/>
        <cfvo type="num" val="1"/>
        <color rgb="FF63C384"/>
      </dataBar>
      <extLst>
        <ext xmlns:x14="http://schemas.microsoft.com/office/spreadsheetml/2009/9/main" uri="{B025F937-C7B1-47D3-B67F-A62EFF666E3E}">
          <x14:id>{8C4807E2-E710-4EDA-9945-A8A13903EC37}</x14:id>
        </ext>
      </extLst>
    </cfRule>
  </conditionalFormatting>
  <conditionalFormatting sqref="T17">
    <cfRule type="dataBar" priority="247">
      <dataBar>
        <cfvo type="num" val="0"/>
        <cfvo type="num" val="1"/>
        <color theme="9" tint="-0.499984740745262"/>
      </dataBar>
      <extLst>
        <ext xmlns:x14="http://schemas.microsoft.com/office/spreadsheetml/2009/9/main" uri="{B025F937-C7B1-47D3-B67F-A62EFF666E3E}">
          <x14:id>{1F0A53BF-0D4C-47FF-B25B-4C438B09DA87}</x14:id>
        </ext>
      </extLst>
    </cfRule>
    <cfRule type="dataBar" priority="248">
      <dataBar>
        <cfvo type="num" val="0"/>
        <cfvo type="num" val="1"/>
        <color rgb="FF00B0F0"/>
      </dataBar>
      <extLst>
        <ext xmlns:x14="http://schemas.microsoft.com/office/spreadsheetml/2009/9/main" uri="{B025F937-C7B1-47D3-B67F-A62EFF666E3E}">
          <x14:id>{59D6BA09-3EE8-4A60-A4AD-6459AA2E7B5F}</x14:id>
        </ext>
      </extLst>
    </cfRule>
    <cfRule type="dataBar" priority="249">
      <dataBar>
        <cfvo type="min"/>
        <cfvo type="max"/>
        <color rgb="FF00B0F0"/>
      </dataBar>
      <extLst>
        <ext xmlns:x14="http://schemas.microsoft.com/office/spreadsheetml/2009/9/main" uri="{B025F937-C7B1-47D3-B67F-A62EFF666E3E}">
          <x14:id>{7C000E6C-920E-4118-9444-D17F4FB8D080}</x14:id>
        </ext>
      </extLst>
    </cfRule>
    <cfRule type="dataBar" priority="250">
      <dataBar>
        <cfvo type="num" val="0"/>
        <cfvo type="num" val="1"/>
        <color rgb="FF638EC6"/>
      </dataBar>
      <extLst>
        <ext xmlns:x14="http://schemas.microsoft.com/office/spreadsheetml/2009/9/main" uri="{B025F937-C7B1-47D3-B67F-A62EFF666E3E}">
          <x14:id>{318D8632-EDEF-4DCA-96A4-4F72BE7DB31C}</x14:id>
        </ext>
      </extLst>
    </cfRule>
    <cfRule type="dataBar" priority="251">
      <dataBar>
        <cfvo type="min"/>
        <cfvo type="max"/>
        <color rgb="FF008AEF"/>
      </dataBar>
      <extLst>
        <ext xmlns:x14="http://schemas.microsoft.com/office/spreadsheetml/2009/9/main" uri="{B025F937-C7B1-47D3-B67F-A62EFF666E3E}">
          <x14:id>{FE4904E3-0208-48D3-BD74-D374462A0E4D}</x14:id>
        </ext>
      </extLst>
    </cfRule>
    <cfRule type="dataBar" priority="252">
      <dataBar>
        <cfvo type="num" val="0"/>
        <cfvo type="num" val="1"/>
        <color rgb="FF63C384"/>
      </dataBar>
      <extLst>
        <ext xmlns:x14="http://schemas.microsoft.com/office/spreadsheetml/2009/9/main" uri="{B025F937-C7B1-47D3-B67F-A62EFF666E3E}">
          <x14:id>{C2AEE51A-4AF1-49F8-A479-CCDF0A5ECA1C}</x14:id>
        </ext>
      </extLst>
    </cfRule>
  </conditionalFormatting>
  <conditionalFormatting sqref="T18">
    <cfRule type="dataBar" priority="241">
      <dataBar>
        <cfvo type="num" val="0"/>
        <cfvo type="num" val="1"/>
        <color theme="9" tint="-0.499984740745262"/>
      </dataBar>
      <extLst>
        <ext xmlns:x14="http://schemas.microsoft.com/office/spreadsheetml/2009/9/main" uri="{B025F937-C7B1-47D3-B67F-A62EFF666E3E}">
          <x14:id>{A3B5F885-3E39-4F83-91FF-5E3D8D146D79}</x14:id>
        </ext>
      </extLst>
    </cfRule>
    <cfRule type="dataBar" priority="242">
      <dataBar>
        <cfvo type="num" val="0"/>
        <cfvo type="num" val="1"/>
        <color rgb="FF00B0F0"/>
      </dataBar>
      <extLst>
        <ext xmlns:x14="http://schemas.microsoft.com/office/spreadsheetml/2009/9/main" uri="{B025F937-C7B1-47D3-B67F-A62EFF666E3E}">
          <x14:id>{94A221F6-7400-4BDC-941F-F2CB3A022F84}</x14:id>
        </ext>
      </extLst>
    </cfRule>
    <cfRule type="dataBar" priority="243">
      <dataBar>
        <cfvo type="min"/>
        <cfvo type="max"/>
        <color rgb="FF00B0F0"/>
      </dataBar>
      <extLst>
        <ext xmlns:x14="http://schemas.microsoft.com/office/spreadsheetml/2009/9/main" uri="{B025F937-C7B1-47D3-B67F-A62EFF666E3E}">
          <x14:id>{3712A697-96F9-47EC-9857-922A46723B8B}</x14:id>
        </ext>
      </extLst>
    </cfRule>
    <cfRule type="dataBar" priority="244">
      <dataBar>
        <cfvo type="num" val="0"/>
        <cfvo type="num" val="1"/>
        <color rgb="FF638EC6"/>
      </dataBar>
      <extLst>
        <ext xmlns:x14="http://schemas.microsoft.com/office/spreadsheetml/2009/9/main" uri="{B025F937-C7B1-47D3-B67F-A62EFF666E3E}">
          <x14:id>{4010E07D-642C-4C48-8269-F35496DCFAA0}</x14:id>
        </ext>
      </extLst>
    </cfRule>
    <cfRule type="dataBar" priority="245">
      <dataBar>
        <cfvo type="min"/>
        <cfvo type="max"/>
        <color rgb="FF008AEF"/>
      </dataBar>
      <extLst>
        <ext xmlns:x14="http://schemas.microsoft.com/office/spreadsheetml/2009/9/main" uri="{B025F937-C7B1-47D3-B67F-A62EFF666E3E}">
          <x14:id>{192B9E31-E520-4DE1-98B2-C7FFE9C39D93}</x14:id>
        </ext>
      </extLst>
    </cfRule>
    <cfRule type="dataBar" priority="246">
      <dataBar>
        <cfvo type="num" val="0"/>
        <cfvo type="num" val="1"/>
        <color rgb="FF63C384"/>
      </dataBar>
      <extLst>
        <ext xmlns:x14="http://schemas.microsoft.com/office/spreadsheetml/2009/9/main" uri="{B025F937-C7B1-47D3-B67F-A62EFF666E3E}">
          <x14:id>{A9847D5A-6E31-45CF-8895-DCB090824128}</x14:id>
        </ext>
      </extLst>
    </cfRule>
  </conditionalFormatting>
  <conditionalFormatting sqref="T19">
    <cfRule type="dataBar" priority="235">
      <dataBar>
        <cfvo type="num" val="0"/>
        <cfvo type="num" val="1"/>
        <color theme="9" tint="-0.499984740745262"/>
      </dataBar>
      <extLst>
        <ext xmlns:x14="http://schemas.microsoft.com/office/spreadsheetml/2009/9/main" uri="{B025F937-C7B1-47D3-B67F-A62EFF666E3E}">
          <x14:id>{1ED98CD9-ABE5-48B3-B301-7A6CB5DF2F20}</x14:id>
        </ext>
      </extLst>
    </cfRule>
    <cfRule type="dataBar" priority="236">
      <dataBar>
        <cfvo type="num" val="0"/>
        <cfvo type="num" val="1"/>
        <color rgb="FF00B0F0"/>
      </dataBar>
      <extLst>
        <ext xmlns:x14="http://schemas.microsoft.com/office/spreadsheetml/2009/9/main" uri="{B025F937-C7B1-47D3-B67F-A62EFF666E3E}">
          <x14:id>{BC107798-433E-4C01-A5A0-A424375B2147}</x14:id>
        </ext>
      </extLst>
    </cfRule>
    <cfRule type="dataBar" priority="237">
      <dataBar>
        <cfvo type="min"/>
        <cfvo type="max"/>
        <color rgb="FF00B0F0"/>
      </dataBar>
      <extLst>
        <ext xmlns:x14="http://schemas.microsoft.com/office/spreadsheetml/2009/9/main" uri="{B025F937-C7B1-47D3-B67F-A62EFF666E3E}">
          <x14:id>{9355194F-85DF-4EB3-A64B-546FFA3A159F}</x14:id>
        </ext>
      </extLst>
    </cfRule>
    <cfRule type="dataBar" priority="238">
      <dataBar>
        <cfvo type="num" val="0"/>
        <cfvo type="num" val="1"/>
        <color rgb="FF638EC6"/>
      </dataBar>
      <extLst>
        <ext xmlns:x14="http://schemas.microsoft.com/office/spreadsheetml/2009/9/main" uri="{B025F937-C7B1-47D3-B67F-A62EFF666E3E}">
          <x14:id>{EA4DC5AB-8BAE-458A-B5AF-4675C7E289D7}</x14:id>
        </ext>
      </extLst>
    </cfRule>
    <cfRule type="dataBar" priority="239">
      <dataBar>
        <cfvo type="min"/>
        <cfvo type="max"/>
        <color rgb="FF008AEF"/>
      </dataBar>
      <extLst>
        <ext xmlns:x14="http://schemas.microsoft.com/office/spreadsheetml/2009/9/main" uri="{B025F937-C7B1-47D3-B67F-A62EFF666E3E}">
          <x14:id>{AEB4ACA2-810F-4A18-A702-EBED6F60E5F8}</x14:id>
        </ext>
      </extLst>
    </cfRule>
    <cfRule type="dataBar" priority="240">
      <dataBar>
        <cfvo type="num" val="0"/>
        <cfvo type="num" val="1"/>
        <color rgb="FF63C384"/>
      </dataBar>
      <extLst>
        <ext xmlns:x14="http://schemas.microsoft.com/office/spreadsheetml/2009/9/main" uri="{B025F937-C7B1-47D3-B67F-A62EFF666E3E}">
          <x14:id>{4BDB26D1-483E-49E1-99D8-35C629AB8EE4}</x14:id>
        </ext>
      </extLst>
    </cfRule>
  </conditionalFormatting>
  <conditionalFormatting sqref="T20">
    <cfRule type="dataBar" priority="229">
      <dataBar>
        <cfvo type="num" val="0"/>
        <cfvo type="num" val="1"/>
        <color theme="9" tint="-0.499984740745262"/>
      </dataBar>
      <extLst>
        <ext xmlns:x14="http://schemas.microsoft.com/office/spreadsheetml/2009/9/main" uri="{B025F937-C7B1-47D3-B67F-A62EFF666E3E}">
          <x14:id>{358F0C3D-76A7-4171-8B15-FB7992E35384}</x14:id>
        </ext>
      </extLst>
    </cfRule>
    <cfRule type="dataBar" priority="230">
      <dataBar>
        <cfvo type="num" val="0"/>
        <cfvo type="num" val="1"/>
        <color rgb="FF00B0F0"/>
      </dataBar>
      <extLst>
        <ext xmlns:x14="http://schemas.microsoft.com/office/spreadsheetml/2009/9/main" uri="{B025F937-C7B1-47D3-B67F-A62EFF666E3E}">
          <x14:id>{425FC562-EA14-41CE-A633-D785BAE65D69}</x14:id>
        </ext>
      </extLst>
    </cfRule>
    <cfRule type="dataBar" priority="231">
      <dataBar>
        <cfvo type="min"/>
        <cfvo type="max"/>
        <color rgb="FF00B0F0"/>
      </dataBar>
      <extLst>
        <ext xmlns:x14="http://schemas.microsoft.com/office/spreadsheetml/2009/9/main" uri="{B025F937-C7B1-47D3-B67F-A62EFF666E3E}">
          <x14:id>{0683A7B1-87CC-43C4-A84B-1024F771CFF4}</x14:id>
        </ext>
      </extLst>
    </cfRule>
    <cfRule type="dataBar" priority="232">
      <dataBar>
        <cfvo type="num" val="0"/>
        <cfvo type="num" val="1"/>
        <color rgb="FF638EC6"/>
      </dataBar>
      <extLst>
        <ext xmlns:x14="http://schemas.microsoft.com/office/spreadsheetml/2009/9/main" uri="{B025F937-C7B1-47D3-B67F-A62EFF666E3E}">
          <x14:id>{AB2C1106-1A06-4BB4-994C-3352C8733E7F}</x14:id>
        </ext>
      </extLst>
    </cfRule>
    <cfRule type="dataBar" priority="233">
      <dataBar>
        <cfvo type="min"/>
        <cfvo type="max"/>
        <color rgb="FF008AEF"/>
      </dataBar>
      <extLst>
        <ext xmlns:x14="http://schemas.microsoft.com/office/spreadsheetml/2009/9/main" uri="{B025F937-C7B1-47D3-B67F-A62EFF666E3E}">
          <x14:id>{AD680A1F-7A62-4E55-B765-1D03476CEC75}</x14:id>
        </ext>
      </extLst>
    </cfRule>
    <cfRule type="dataBar" priority="234">
      <dataBar>
        <cfvo type="num" val="0"/>
        <cfvo type="num" val="1"/>
        <color rgb="FF63C384"/>
      </dataBar>
      <extLst>
        <ext xmlns:x14="http://schemas.microsoft.com/office/spreadsheetml/2009/9/main" uri="{B025F937-C7B1-47D3-B67F-A62EFF666E3E}">
          <x14:id>{3A4DEC8F-64DF-4CFD-BCD7-636F5DD4F63B}</x14:id>
        </ext>
      </extLst>
    </cfRule>
  </conditionalFormatting>
  <conditionalFormatting sqref="T21">
    <cfRule type="dataBar" priority="223">
      <dataBar>
        <cfvo type="num" val="0"/>
        <cfvo type="num" val="1"/>
        <color theme="9" tint="-0.499984740745262"/>
      </dataBar>
      <extLst>
        <ext xmlns:x14="http://schemas.microsoft.com/office/spreadsheetml/2009/9/main" uri="{B025F937-C7B1-47D3-B67F-A62EFF666E3E}">
          <x14:id>{3AD280E8-6069-42B5-8020-020A2806576B}</x14:id>
        </ext>
      </extLst>
    </cfRule>
    <cfRule type="dataBar" priority="224">
      <dataBar>
        <cfvo type="num" val="0"/>
        <cfvo type="num" val="1"/>
        <color rgb="FF00B0F0"/>
      </dataBar>
      <extLst>
        <ext xmlns:x14="http://schemas.microsoft.com/office/spreadsheetml/2009/9/main" uri="{B025F937-C7B1-47D3-B67F-A62EFF666E3E}">
          <x14:id>{89248F2D-FF43-44C4-AC98-7D8E0D6C3801}</x14:id>
        </ext>
      </extLst>
    </cfRule>
    <cfRule type="dataBar" priority="225">
      <dataBar>
        <cfvo type="min"/>
        <cfvo type="max"/>
        <color rgb="FF00B0F0"/>
      </dataBar>
      <extLst>
        <ext xmlns:x14="http://schemas.microsoft.com/office/spreadsheetml/2009/9/main" uri="{B025F937-C7B1-47D3-B67F-A62EFF666E3E}">
          <x14:id>{727A64C5-BDC3-4FC0-907F-E2796877519F}</x14:id>
        </ext>
      </extLst>
    </cfRule>
    <cfRule type="dataBar" priority="226">
      <dataBar>
        <cfvo type="num" val="0"/>
        <cfvo type="num" val="1"/>
        <color rgb="FF638EC6"/>
      </dataBar>
      <extLst>
        <ext xmlns:x14="http://schemas.microsoft.com/office/spreadsheetml/2009/9/main" uri="{B025F937-C7B1-47D3-B67F-A62EFF666E3E}">
          <x14:id>{9489B513-871F-4D89-9603-8C139317776C}</x14:id>
        </ext>
      </extLst>
    </cfRule>
    <cfRule type="dataBar" priority="227">
      <dataBar>
        <cfvo type="min"/>
        <cfvo type="max"/>
        <color rgb="FF008AEF"/>
      </dataBar>
      <extLst>
        <ext xmlns:x14="http://schemas.microsoft.com/office/spreadsheetml/2009/9/main" uri="{B025F937-C7B1-47D3-B67F-A62EFF666E3E}">
          <x14:id>{09FDD6F5-AA74-47D9-BDE8-16D6452EC953}</x14:id>
        </ext>
      </extLst>
    </cfRule>
    <cfRule type="dataBar" priority="228">
      <dataBar>
        <cfvo type="num" val="0"/>
        <cfvo type="num" val="1"/>
        <color rgb="FF63C384"/>
      </dataBar>
      <extLst>
        <ext xmlns:x14="http://schemas.microsoft.com/office/spreadsheetml/2009/9/main" uri="{B025F937-C7B1-47D3-B67F-A62EFF666E3E}">
          <x14:id>{BBB98A53-437E-48B3-8EE2-30554CA47578}</x14:id>
        </ext>
      </extLst>
    </cfRule>
  </conditionalFormatting>
  <conditionalFormatting sqref="T22">
    <cfRule type="dataBar" priority="217">
      <dataBar>
        <cfvo type="num" val="0"/>
        <cfvo type="num" val="1"/>
        <color theme="9" tint="-0.499984740745262"/>
      </dataBar>
      <extLst>
        <ext xmlns:x14="http://schemas.microsoft.com/office/spreadsheetml/2009/9/main" uri="{B025F937-C7B1-47D3-B67F-A62EFF666E3E}">
          <x14:id>{EDFFF3E3-2660-4601-9A05-12051A2351B5}</x14:id>
        </ext>
      </extLst>
    </cfRule>
    <cfRule type="dataBar" priority="218">
      <dataBar>
        <cfvo type="num" val="0"/>
        <cfvo type="num" val="1"/>
        <color rgb="FF00B0F0"/>
      </dataBar>
      <extLst>
        <ext xmlns:x14="http://schemas.microsoft.com/office/spreadsheetml/2009/9/main" uri="{B025F937-C7B1-47D3-B67F-A62EFF666E3E}">
          <x14:id>{C2BBD108-64B8-4E3C-A003-CFE7AFE23455}</x14:id>
        </ext>
      </extLst>
    </cfRule>
    <cfRule type="dataBar" priority="219">
      <dataBar>
        <cfvo type="min"/>
        <cfvo type="max"/>
        <color rgb="FF00B0F0"/>
      </dataBar>
      <extLst>
        <ext xmlns:x14="http://schemas.microsoft.com/office/spreadsheetml/2009/9/main" uri="{B025F937-C7B1-47D3-B67F-A62EFF666E3E}">
          <x14:id>{357F880B-9D85-46AF-94F1-0253056ED620}</x14:id>
        </ext>
      </extLst>
    </cfRule>
    <cfRule type="dataBar" priority="220">
      <dataBar>
        <cfvo type="num" val="0"/>
        <cfvo type="num" val="1"/>
        <color rgb="FF638EC6"/>
      </dataBar>
      <extLst>
        <ext xmlns:x14="http://schemas.microsoft.com/office/spreadsheetml/2009/9/main" uri="{B025F937-C7B1-47D3-B67F-A62EFF666E3E}">
          <x14:id>{5B0B86A7-0A6E-43B8-B030-D55B5B7888FA}</x14:id>
        </ext>
      </extLst>
    </cfRule>
    <cfRule type="dataBar" priority="221">
      <dataBar>
        <cfvo type="min"/>
        <cfvo type="max"/>
        <color rgb="FF008AEF"/>
      </dataBar>
      <extLst>
        <ext xmlns:x14="http://schemas.microsoft.com/office/spreadsheetml/2009/9/main" uri="{B025F937-C7B1-47D3-B67F-A62EFF666E3E}">
          <x14:id>{D462FD00-2EFB-4003-9CE4-6773DCD7A54B}</x14:id>
        </ext>
      </extLst>
    </cfRule>
    <cfRule type="dataBar" priority="222">
      <dataBar>
        <cfvo type="num" val="0"/>
        <cfvo type="num" val="1"/>
        <color rgb="FF63C384"/>
      </dataBar>
      <extLst>
        <ext xmlns:x14="http://schemas.microsoft.com/office/spreadsheetml/2009/9/main" uri="{B025F937-C7B1-47D3-B67F-A62EFF666E3E}">
          <x14:id>{0D985166-E8F2-4517-B9FB-D575506E3124}</x14:id>
        </ext>
      </extLst>
    </cfRule>
  </conditionalFormatting>
  <conditionalFormatting sqref="T23">
    <cfRule type="dataBar" priority="211">
      <dataBar>
        <cfvo type="num" val="0"/>
        <cfvo type="num" val="1"/>
        <color theme="9" tint="-0.499984740745262"/>
      </dataBar>
      <extLst>
        <ext xmlns:x14="http://schemas.microsoft.com/office/spreadsheetml/2009/9/main" uri="{B025F937-C7B1-47D3-B67F-A62EFF666E3E}">
          <x14:id>{D67841DB-371E-4C03-A8BA-D92410008562}</x14:id>
        </ext>
      </extLst>
    </cfRule>
    <cfRule type="dataBar" priority="212">
      <dataBar>
        <cfvo type="num" val="0"/>
        <cfvo type="num" val="1"/>
        <color rgb="FF00B0F0"/>
      </dataBar>
      <extLst>
        <ext xmlns:x14="http://schemas.microsoft.com/office/spreadsheetml/2009/9/main" uri="{B025F937-C7B1-47D3-B67F-A62EFF666E3E}">
          <x14:id>{970103F1-3419-4B56-94F3-F5F8C98621EF}</x14:id>
        </ext>
      </extLst>
    </cfRule>
    <cfRule type="dataBar" priority="213">
      <dataBar>
        <cfvo type="min"/>
        <cfvo type="max"/>
        <color rgb="FF00B0F0"/>
      </dataBar>
      <extLst>
        <ext xmlns:x14="http://schemas.microsoft.com/office/spreadsheetml/2009/9/main" uri="{B025F937-C7B1-47D3-B67F-A62EFF666E3E}">
          <x14:id>{CDD4A350-4FFA-4759-8581-74096B2BD3E6}</x14:id>
        </ext>
      </extLst>
    </cfRule>
    <cfRule type="dataBar" priority="214">
      <dataBar>
        <cfvo type="num" val="0"/>
        <cfvo type="num" val="1"/>
        <color rgb="FF638EC6"/>
      </dataBar>
      <extLst>
        <ext xmlns:x14="http://schemas.microsoft.com/office/spreadsheetml/2009/9/main" uri="{B025F937-C7B1-47D3-B67F-A62EFF666E3E}">
          <x14:id>{857DB0A9-C4B9-4874-B63A-9BB9C9A92B2A}</x14:id>
        </ext>
      </extLst>
    </cfRule>
    <cfRule type="dataBar" priority="215">
      <dataBar>
        <cfvo type="min"/>
        <cfvo type="max"/>
        <color rgb="FF008AEF"/>
      </dataBar>
      <extLst>
        <ext xmlns:x14="http://schemas.microsoft.com/office/spreadsheetml/2009/9/main" uri="{B025F937-C7B1-47D3-B67F-A62EFF666E3E}">
          <x14:id>{DF4DD7A0-FB85-4A43-A67E-948B85CF5B6F}</x14:id>
        </ext>
      </extLst>
    </cfRule>
    <cfRule type="dataBar" priority="216">
      <dataBar>
        <cfvo type="num" val="0"/>
        <cfvo type="num" val="1"/>
        <color rgb="FF63C384"/>
      </dataBar>
      <extLst>
        <ext xmlns:x14="http://schemas.microsoft.com/office/spreadsheetml/2009/9/main" uri="{B025F937-C7B1-47D3-B67F-A62EFF666E3E}">
          <x14:id>{86EB1076-8102-4FA8-98A5-241540C8B30D}</x14:id>
        </ext>
      </extLst>
    </cfRule>
  </conditionalFormatting>
  <conditionalFormatting sqref="T25">
    <cfRule type="dataBar" priority="205">
      <dataBar>
        <cfvo type="num" val="0"/>
        <cfvo type="num" val="1"/>
        <color theme="9" tint="-0.499984740745262"/>
      </dataBar>
      <extLst>
        <ext xmlns:x14="http://schemas.microsoft.com/office/spreadsheetml/2009/9/main" uri="{B025F937-C7B1-47D3-B67F-A62EFF666E3E}">
          <x14:id>{53583204-A1FA-45D1-BDF7-1D5F1860DF54}</x14:id>
        </ext>
      </extLst>
    </cfRule>
    <cfRule type="dataBar" priority="206">
      <dataBar>
        <cfvo type="num" val="0"/>
        <cfvo type="num" val="1"/>
        <color rgb="FF00B0F0"/>
      </dataBar>
      <extLst>
        <ext xmlns:x14="http://schemas.microsoft.com/office/spreadsheetml/2009/9/main" uri="{B025F937-C7B1-47D3-B67F-A62EFF666E3E}">
          <x14:id>{AEE8057F-794A-4BD4-9BA6-D1AC0343DB41}</x14:id>
        </ext>
      </extLst>
    </cfRule>
    <cfRule type="dataBar" priority="207">
      <dataBar>
        <cfvo type="min"/>
        <cfvo type="max"/>
        <color rgb="FF00B0F0"/>
      </dataBar>
      <extLst>
        <ext xmlns:x14="http://schemas.microsoft.com/office/spreadsheetml/2009/9/main" uri="{B025F937-C7B1-47D3-B67F-A62EFF666E3E}">
          <x14:id>{13761ADC-6143-48AB-B19D-999A07097433}</x14:id>
        </ext>
      </extLst>
    </cfRule>
    <cfRule type="dataBar" priority="208">
      <dataBar>
        <cfvo type="num" val="0"/>
        <cfvo type="num" val="1"/>
        <color rgb="FF638EC6"/>
      </dataBar>
      <extLst>
        <ext xmlns:x14="http://schemas.microsoft.com/office/spreadsheetml/2009/9/main" uri="{B025F937-C7B1-47D3-B67F-A62EFF666E3E}">
          <x14:id>{0272DE01-14FC-46BF-AAC9-5B09D7CF17B0}</x14:id>
        </ext>
      </extLst>
    </cfRule>
    <cfRule type="dataBar" priority="209">
      <dataBar>
        <cfvo type="min"/>
        <cfvo type="max"/>
        <color rgb="FF008AEF"/>
      </dataBar>
      <extLst>
        <ext xmlns:x14="http://schemas.microsoft.com/office/spreadsheetml/2009/9/main" uri="{B025F937-C7B1-47D3-B67F-A62EFF666E3E}">
          <x14:id>{A0BBBBAB-529E-43AC-B146-AC6EEBF7CC9B}</x14:id>
        </ext>
      </extLst>
    </cfRule>
    <cfRule type="dataBar" priority="210">
      <dataBar>
        <cfvo type="num" val="0"/>
        <cfvo type="num" val="1"/>
        <color rgb="FF63C384"/>
      </dataBar>
      <extLst>
        <ext xmlns:x14="http://schemas.microsoft.com/office/spreadsheetml/2009/9/main" uri="{B025F937-C7B1-47D3-B67F-A62EFF666E3E}">
          <x14:id>{0772D7C8-27DE-487E-BF39-9D37D79C0F35}</x14:id>
        </ext>
      </extLst>
    </cfRule>
  </conditionalFormatting>
  <conditionalFormatting sqref="T26 T24">
    <cfRule type="dataBar" priority="2953">
      <dataBar>
        <cfvo type="num" val="0"/>
        <cfvo type="num" val="1"/>
        <color rgb="FF00B0F0"/>
      </dataBar>
      <extLst>
        <ext xmlns:x14="http://schemas.microsoft.com/office/spreadsheetml/2009/9/main" uri="{B025F937-C7B1-47D3-B67F-A62EFF666E3E}">
          <x14:id>{A2ED5161-CDAB-42BA-8DC8-6928DBADEFF0}</x14:id>
        </ext>
      </extLst>
    </cfRule>
    <cfRule type="dataBar" priority="2954">
      <dataBar>
        <cfvo type="min"/>
        <cfvo type="max"/>
        <color rgb="FF00B0F0"/>
      </dataBar>
      <extLst>
        <ext xmlns:x14="http://schemas.microsoft.com/office/spreadsheetml/2009/9/main" uri="{B025F937-C7B1-47D3-B67F-A62EFF666E3E}">
          <x14:id>{7A0031D2-3D72-42ED-B108-6EC7DF2532EC}</x14:id>
        </ext>
      </extLst>
    </cfRule>
    <cfRule type="dataBar" priority="2955">
      <dataBar>
        <cfvo type="num" val="0"/>
        <cfvo type="num" val="1"/>
        <color rgb="FF638EC6"/>
      </dataBar>
      <extLst>
        <ext xmlns:x14="http://schemas.microsoft.com/office/spreadsheetml/2009/9/main" uri="{B025F937-C7B1-47D3-B67F-A62EFF666E3E}">
          <x14:id>{8EE51093-D7CC-4268-98E1-FFA7E5134AE4}</x14:id>
        </ext>
      </extLst>
    </cfRule>
    <cfRule type="dataBar" priority="2956">
      <dataBar>
        <cfvo type="min"/>
        <cfvo type="max"/>
        <color rgb="FF008AEF"/>
      </dataBar>
      <extLst>
        <ext xmlns:x14="http://schemas.microsoft.com/office/spreadsheetml/2009/9/main" uri="{B025F937-C7B1-47D3-B67F-A62EFF666E3E}">
          <x14:id>{D05A3610-B084-4AA7-BA14-2C27FE5067BC}</x14:id>
        </ext>
      </extLst>
    </cfRule>
    <cfRule type="dataBar" priority="2957">
      <dataBar>
        <cfvo type="num" val="0"/>
        <cfvo type="num" val="1"/>
        <color rgb="FF63C384"/>
      </dataBar>
      <extLst>
        <ext xmlns:x14="http://schemas.microsoft.com/office/spreadsheetml/2009/9/main" uri="{B025F937-C7B1-47D3-B67F-A62EFF666E3E}">
          <x14:id>{ECE29E8A-687C-4260-B4C7-D172F9D832F6}</x14:id>
        </ext>
      </extLst>
    </cfRule>
  </conditionalFormatting>
  <conditionalFormatting sqref="T27">
    <cfRule type="dataBar" priority="181">
      <dataBar>
        <cfvo type="num" val="0"/>
        <cfvo type="num" val="1"/>
        <color theme="9" tint="-0.499984740745262"/>
      </dataBar>
      <extLst>
        <ext xmlns:x14="http://schemas.microsoft.com/office/spreadsheetml/2009/9/main" uri="{B025F937-C7B1-47D3-B67F-A62EFF666E3E}">
          <x14:id>{F1B172D1-4D26-4526-BC1C-A0DC5737C7BF}</x14:id>
        </ext>
      </extLst>
    </cfRule>
    <cfRule type="dataBar" priority="182">
      <dataBar>
        <cfvo type="num" val="0"/>
        <cfvo type="num" val="1"/>
        <color rgb="FF00B0F0"/>
      </dataBar>
      <extLst>
        <ext xmlns:x14="http://schemas.microsoft.com/office/spreadsheetml/2009/9/main" uri="{B025F937-C7B1-47D3-B67F-A62EFF666E3E}">
          <x14:id>{D24A360B-3B42-49E0-9329-A535E5F3A743}</x14:id>
        </ext>
      </extLst>
    </cfRule>
    <cfRule type="dataBar" priority="183">
      <dataBar>
        <cfvo type="min"/>
        <cfvo type="max"/>
        <color rgb="FF00B0F0"/>
      </dataBar>
      <extLst>
        <ext xmlns:x14="http://schemas.microsoft.com/office/spreadsheetml/2009/9/main" uri="{B025F937-C7B1-47D3-B67F-A62EFF666E3E}">
          <x14:id>{24A5019C-D663-4EFE-961F-0C97549FDD3E}</x14:id>
        </ext>
      </extLst>
    </cfRule>
    <cfRule type="dataBar" priority="184">
      <dataBar>
        <cfvo type="num" val="0"/>
        <cfvo type="num" val="1"/>
        <color rgb="FF638EC6"/>
      </dataBar>
      <extLst>
        <ext xmlns:x14="http://schemas.microsoft.com/office/spreadsheetml/2009/9/main" uri="{B025F937-C7B1-47D3-B67F-A62EFF666E3E}">
          <x14:id>{2963F4D7-ACC3-4E6F-8703-3DABE98922B8}</x14:id>
        </ext>
      </extLst>
    </cfRule>
    <cfRule type="dataBar" priority="185">
      <dataBar>
        <cfvo type="min"/>
        <cfvo type="max"/>
        <color rgb="FF008AEF"/>
      </dataBar>
      <extLst>
        <ext xmlns:x14="http://schemas.microsoft.com/office/spreadsheetml/2009/9/main" uri="{B025F937-C7B1-47D3-B67F-A62EFF666E3E}">
          <x14:id>{911B335A-387B-4799-BE05-BC4D5D1A2307}</x14:id>
        </ext>
      </extLst>
    </cfRule>
    <cfRule type="dataBar" priority="186">
      <dataBar>
        <cfvo type="num" val="0"/>
        <cfvo type="num" val="1"/>
        <color rgb="FF63C384"/>
      </dataBar>
      <extLst>
        <ext xmlns:x14="http://schemas.microsoft.com/office/spreadsheetml/2009/9/main" uri="{B025F937-C7B1-47D3-B67F-A62EFF666E3E}">
          <x14:id>{DBC3259E-42E4-47B4-88FC-1960367F047B}</x14:id>
        </ext>
      </extLst>
    </cfRule>
  </conditionalFormatting>
  <conditionalFormatting sqref="T28">
    <cfRule type="dataBar" priority="175">
      <dataBar>
        <cfvo type="num" val="0"/>
        <cfvo type="num" val="1"/>
        <color theme="9" tint="-0.499984740745262"/>
      </dataBar>
      <extLst>
        <ext xmlns:x14="http://schemas.microsoft.com/office/spreadsheetml/2009/9/main" uri="{B025F937-C7B1-47D3-B67F-A62EFF666E3E}">
          <x14:id>{C96A5FE3-D268-42DB-B7C8-35D048975817}</x14:id>
        </ext>
      </extLst>
    </cfRule>
    <cfRule type="dataBar" priority="176">
      <dataBar>
        <cfvo type="num" val="0"/>
        <cfvo type="num" val="1"/>
        <color rgb="FF00B0F0"/>
      </dataBar>
      <extLst>
        <ext xmlns:x14="http://schemas.microsoft.com/office/spreadsheetml/2009/9/main" uri="{B025F937-C7B1-47D3-B67F-A62EFF666E3E}">
          <x14:id>{39E09755-5803-41A2-BE64-C4A2E39B746A}</x14:id>
        </ext>
      </extLst>
    </cfRule>
    <cfRule type="dataBar" priority="177">
      <dataBar>
        <cfvo type="min"/>
        <cfvo type="max"/>
        <color rgb="FF00B0F0"/>
      </dataBar>
      <extLst>
        <ext xmlns:x14="http://schemas.microsoft.com/office/spreadsheetml/2009/9/main" uri="{B025F937-C7B1-47D3-B67F-A62EFF666E3E}">
          <x14:id>{4686E936-CB48-476F-A103-ADE4DC9AAC9A}</x14:id>
        </ext>
      </extLst>
    </cfRule>
    <cfRule type="dataBar" priority="178">
      <dataBar>
        <cfvo type="num" val="0"/>
        <cfvo type="num" val="1"/>
        <color rgb="FF638EC6"/>
      </dataBar>
      <extLst>
        <ext xmlns:x14="http://schemas.microsoft.com/office/spreadsheetml/2009/9/main" uri="{B025F937-C7B1-47D3-B67F-A62EFF666E3E}">
          <x14:id>{12380A35-1446-425D-B491-43C55D9B8E2D}</x14:id>
        </ext>
      </extLst>
    </cfRule>
    <cfRule type="dataBar" priority="179">
      <dataBar>
        <cfvo type="min"/>
        <cfvo type="max"/>
        <color rgb="FF008AEF"/>
      </dataBar>
      <extLst>
        <ext xmlns:x14="http://schemas.microsoft.com/office/spreadsheetml/2009/9/main" uri="{B025F937-C7B1-47D3-B67F-A62EFF666E3E}">
          <x14:id>{3155CEC7-E620-42FA-B46D-E959A0A1B306}</x14:id>
        </ext>
      </extLst>
    </cfRule>
    <cfRule type="dataBar" priority="180">
      <dataBar>
        <cfvo type="num" val="0"/>
        <cfvo type="num" val="1"/>
        <color rgb="FF63C384"/>
      </dataBar>
      <extLst>
        <ext xmlns:x14="http://schemas.microsoft.com/office/spreadsheetml/2009/9/main" uri="{B025F937-C7B1-47D3-B67F-A62EFF666E3E}">
          <x14:id>{D733494E-234E-4312-8458-4230B4CD71D6}</x14:id>
        </ext>
      </extLst>
    </cfRule>
  </conditionalFormatting>
  <conditionalFormatting sqref="T29">
    <cfRule type="dataBar" priority="169">
      <dataBar>
        <cfvo type="num" val="0"/>
        <cfvo type="num" val="1"/>
        <color theme="9" tint="-0.499984740745262"/>
      </dataBar>
      <extLst>
        <ext xmlns:x14="http://schemas.microsoft.com/office/spreadsheetml/2009/9/main" uri="{B025F937-C7B1-47D3-B67F-A62EFF666E3E}">
          <x14:id>{7745E2FA-5341-4713-BE4D-AB22EFD641EB}</x14:id>
        </ext>
      </extLst>
    </cfRule>
    <cfRule type="dataBar" priority="170">
      <dataBar>
        <cfvo type="num" val="0"/>
        <cfvo type="num" val="1"/>
        <color rgb="FF00B0F0"/>
      </dataBar>
      <extLst>
        <ext xmlns:x14="http://schemas.microsoft.com/office/spreadsheetml/2009/9/main" uri="{B025F937-C7B1-47D3-B67F-A62EFF666E3E}">
          <x14:id>{AFCEDB7A-344F-48B2-ADF8-1EC37DE1CAEB}</x14:id>
        </ext>
      </extLst>
    </cfRule>
    <cfRule type="dataBar" priority="171">
      <dataBar>
        <cfvo type="min"/>
        <cfvo type="max"/>
        <color rgb="FF00B0F0"/>
      </dataBar>
      <extLst>
        <ext xmlns:x14="http://schemas.microsoft.com/office/spreadsheetml/2009/9/main" uri="{B025F937-C7B1-47D3-B67F-A62EFF666E3E}">
          <x14:id>{B670D4CE-F850-4C39-A10A-658C179AFE23}</x14:id>
        </ext>
      </extLst>
    </cfRule>
    <cfRule type="dataBar" priority="172">
      <dataBar>
        <cfvo type="num" val="0"/>
        <cfvo type="num" val="1"/>
        <color rgb="FF638EC6"/>
      </dataBar>
      <extLst>
        <ext xmlns:x14="http://schemas.microsoft.com/office/spreadsheetml/2009/9/main" uri="{B025F937-C7B1-47D3-B67F-A62EFF666E3E}">
          <x14:id>{5EDA50F9-525D-4EDD-A732-8617CA791497}</x14:id>
        </ext>
      </extLst>
    </cfRule>
    <cfRule type="dataBar" priority="173">
      <dataBar>
        <cfvo type="min"/>
        <cfvo type="max"/>
        <color rgb="FF008AEF"/>
      </dataBar>
      <extLst>
        <ext xmlns:x14="http://schemas.microsoft.com/office/spreadsheetml/2009/9/main" uri="{B025F937-C7B1-47D3-B67F-A62EFF666E3E}">
          <x14:id>{C395375E-2018-4C39-8C1F-8EC491254ACF}</x14:id>
        </ext>
      </extLst>
    </cfRule>
    <cfRule type="dataBar" priority="174">
      <dataBar>
        <cfvo type="num" val="0"/>
        <cfvo type="num" val="1"/>
        <color rgb="FF63C384"/>
      </dataBar>
      <extLst>
        <ext xmlns:x14="http://schemas.microsoft.com/office/spreadsheetml/2009/9/main" uri="{B025F937-C7B1-47D3-B67F-A62EFF666E3E}">
          <x14:id>{0992B630-7194-4CEE-ACE1-72C0DD2AC797}</x14:id>
        </ext>
      </extLst>
    </cfRule>
  </conditionalFormatting>
  <conditionalFormatting sqref="T30">
    <cfRule type="dataBar" priority="283">
      <dataBar>
        <cfvo type="num" val="0"/>
        <cfvo type="num" val="1"/>
        <color theme="9" tint="-0.499984740745262"/>
      </dataBar>
      <extLst>
        <ext xmlns:x14="http://schemas.microsoft.com/office/spreadsheetml/2009/9/main" uri="{B025F937-C7B1-47D3-B67F-A62EFF666E3E}">
          <x14:id>{D521681E-7714-4DAE-B5A6-B19190842D12}</x14:id>
        </ext>
      </extLst>
    </cfRule>
    <cfRule type="dataBar" priority="284">
      <dataBar>
        <cfvo type="num" val="0"/>
        <cfvo type="num" val="1"/>
        <color rgb="FF00B0F0"/>
      </dataBar>
      <extLst>
        <ext xmlns:x14="http://schemas.microsoft.com/office/spreadsheetml/2009/9/main" uri="{B025F937-C7B1-47D3-B67F-A62EFF666E3E}">
          <x14:id>{D6F05562-5F5E-468B-93C7-9011962B1F74}</x14:id>
        </ext>
      </extLst>
    </cfRule>
    <cfRule type="dataBar" priority="285">
      <dataBar>
        <cfvo type="min"/>
        <cfvo type="max"/>
        <color rgb="FF00B0F0"/>
      </dataBar>
      <extLst>
        <ext xmlns:x14="http://schemas.microsoft.com/office/spreadsheetml/2009/9/main" uri="{B025F937-C7B1-47D3-B67F-A62EFF666E3E}">
          <x14:id>{17F4BD78-2983-4400-AE62-3F9964E437DD}</x14:id>
        </ext>
      </extLst>
    </cfRule>
    <cfRule type="dataBar" priority="286">
      <dataBar>
        <cfvo type="num" val="0"/>
        <cfvo type="num" val="1"/>
        <color rgb="FF638EC6"/>
      </dataBar>
      <extLst>
        <ext xmlns:x14="http://schemas.microsoft.com/office/spreadsheetml/2009/9/main" uri="{B025F937-C7B1-47D3-B67F-A62EFF666E3E}">
          <x14:id>{6AFD5ACE-B0E2-48A7-BFEB-8F6034A5CC15}</x14:id>
        </ext>
      </extLst>
    </cfRule>
    <cfRule type="dataBar" priority="287">
      <dataBar>
        <cfvo type="min"/>
        <cfvo type="max"/>
        <color rgb="FF008AEF"/>
      </dataBar>
      <extLst>
        <ext xmlns:x14="http://schemas.microsoft.com/office/spreadsheetml/2009/9/main" uri="{B025F937-C7B1-47D3-B67F-A62EFF666E3E}">
          <x14:id>{CABA1A18-A9CA-4FAF-A0D4-E13CF02807BC}</x14:id>
        </ext>
      </extLst>
    </cfRule>
    <cfRule type="dataBar" priority="288">
      <dataBar>
        <cfvo type="num" val="0"/>
        <cfvo type="num" val="1"/>
        <color rgb="FF63C384"/>
      </dataBar>
      <extLst>
        <ext xmlns:x14="http://schemas.microsoft.com/office/spreadsheetml/2009/9/main" uri="{B025F937-C7B1-47D3-B67F-A62EFF666E3E}">
          <x14:id>{A7F8325E-612C-4A80-B8AF-87216006A231}</x14:id>
        </ext>
      </extLst>
    </cfRule>
  </conditionalFormatting>
  <conditionalFormatting sqref="T31">
    <cfRule type="dataBar" priority="193">
      <dataBar>
        <cfvo type="num" val="0"/>
        <cfvo type="num" val="1"/>
        <color theme="9" tint="-0.499984740745262"/>
      </dataBar>
      <extLst>
        <ext xmlns:x14="http://schemas.microsoft.com/office/spreadsheetml/2009/9/main" uri="{B025F937-C7B1-47D3-B67F-A62EFF666E3E}">
          <x14:id>{3B198895-4C58-4DEF-8261-8853B5D8D7C6}</x14:id>
        </ext>
      </extLst>
    </cfRule>
    <cfRule type="dataBar" priority="194">
      <dataBar>
        <cfvo type="num" val="0"/>
        <cfvo type="num" val="1"/>
        <color rgb="FF00B0F0"/>
      </dataBar>
      <extLst>
        <ext xmlns:x14="http://schemas.microsoft.com/office/spreadsheetml/2009/9/main" uri="{B025F937-C7B1-47D3-B67F-A62EFF666E3E}">
          <x14:id>{BA603376-0143-49F2-9A5F-8FCE6B1F6191}</x14:id>
        </ext>
      </extLst>
    </cfRule>
    <cfRule type="dataBar" priority="195">
      <dataBar>
        <cfvo type="min"/>
        <cfvo type="max"/>
        <color rgb="FF00B0F0"/>
      </dataBar>
      <extLst>
        <ext xmlns:x14="http://schemas.microsoft.com/office/spreadsheetml/2009/9/main" uri="{B025F937-C7B1-47D3-B67F-A62EFF666E3E}">
          <x14:id>{19B43D7B-4044-45D3-90A3-846472D65081}</x14:id>
        </ext>
      </extLst>
    </cfRule>
    <cfRule type="dataBar" priority="196">
      <dataBar>
        <cfvo type="num" val="0"/>
        <cfvo type="num" val="1"/>
        <color rgb="FF638EC6"/>
      </dataBar>
      <extLst>
        <ext xmlns:x14="http://schemas.microsoft.com/office/spreadsheetml/2009/9/main" uri="{B025F937-C7B1-47D3-B67F-A62EFF666E3E}">
          <x14:id>{522A87EB-810C-4B03-A8EA-5C39654F750C}</x14:id>
        </ext>
      </extLst>
    </cfRule>
    <cfRule type="dataBar" priority="197">
      <dataBar>
        <cfvo type="min"/>
        <cfvo type="max"/>
        <color rgb="FF008AEF"/>
      </dataBar>
      <extLst>
        <ext xmlns:x14="http://schemas.microsoft.com/office/spreadsheetml/2009/9/main" uri="{B025F937-C7B1-47D3-B67F-A62EFF666E3E}">
          <x14:id>{851E0B87-C7FC-4AF8-A783-F5716D4883BB}</x14:id>
        </ext>
      </extLst>
    </cfRule>
    <cfRule type="dataBar" priority="198">
      <dataBar>
        <cfvo type="num" val="0"/>
        <cfvo type="num" val="1"/>
        <color rgb="FF63C384"/>
      </dataBar>
      <extLst>
        <ext xmlns:x14="http://schemas.microsoft.com/office/spreadsheetml/2009/9/main" uri="{B025F937-C7B1-47D3-B67F-A62EFF666E3E}">
          <x14:id>{C12F5390-8506-440D-A990-9781BB4DC186}</x14:id>
        </ext>
      </extLst>
    </cfRule>
  </conditionalFormatting>
  <conditionalFormatting sqref="T32">
    <cfRule type="dataBar" priority="163">
      <dataBar>
        <cfvo type="num" val="0"/>
        <cfvo type="num" val="1"/>
        <color theme="9" tint="-0.499984740745262"/>
      </dataBar>
      <extLst>
        <ext xmlns:x14="http://schemas.microsoft.com/office/spreadsheetml/2009/9/main" uri="{B025F937-C7B1-47D3-B67F-A62EFF666E3E}">
          <x14:id>{72A91BE3-ABD2-4613-B3BA-A8280829C2EB}</x14:id>
        </ext>
      </extLst>
    </cfRule>
    <cfRule type="dataBar" priority="164">
      <dataBar>
        <cfvo type="num" val="0"/>
        <cfvo type="num" val="1"/>
        <color rgb="FF00B0F0"/>
      </dataBar>
      <extLst>
        <ext xmlns:x14="http://schemas.microsoft.com/office/spreadsheetml/2009/9/main" uri="{B025F937-C7B1-47D3-B67F-A62EFF666E3E}">
          <x14:id>{4137D0BD-406B-410B-8F33-E6E5ECD2F528}</x14:id>
        </ext>
      </extLst>
    </cfRule>
    <cfRule type="dataBar" priority="165">
      <dataBar>
        <cfvo type="min"/>
        <cfvo type="max"/>
        <color rgb="FF00B0F0"/>
      </dataBar>
      <extLst>
        <ext xmlns:x14="http://schemas.microsoft.com/office/spreadsheetml/2009/9/main" uri="{B025F937-C7B1-47D3-B67F-A62EFF666E3E}">
          <x14:id>{999EF224-0085-45EF-8C30-E3F1C1C4054F}</x14:id>
        </ext>
      </extLst>
    </cfRule>
    <cfRule type="dataBar" priority="166">
      <dataBar>
        <cfvo type="num" val="0"/>
        <cfvo type="num" val="1"/>
        <color rgb="FF638EC6"/>
      </dataBar>
      <extLst>
        <ext xmlns:x14="http://schemas.microsoft.com/office/spreadsheetml/2009/9/main" uri="{B025F937-C7B1-47D3-B67F-A62EFF666E3E}">
          <x14:id>{205DBBDF-90B9-4165-BF99-A8DF61F2973E}</x14:id>
        </ext>
      </extLst>
    </cfRule>
    <cfRule type="dataBar" priority="167">
      <dataBar>
        <cfvo type="min"/>
        <cfvo type="max"/>
        <color rgb="FF008AEF"/>
      </dataBar>
      <extLst>
        <ext xmlns:x14="http://schemas.microsoft.com/office/spreadsheetml/2009/9/main" uri="{B025F937-C7B1-47D3-B67F-A62EFF666E3E}">
          <x14:id>{D34A3C48-2D93-44B9-B372-69E51EA7EE6A}</x14:id>
        </ext>
      </extLst>
    </cfRule>
    <cfRule type="dataBar" priority="168">
      <dataBar>
        <cfvo type="num" val="0"/>
        <cfvo type="num" val="1"/>
        <color rgb="FF63C384"/>
      </dataBar>
      <extLst>
        <ext xmlns:x14="http://schemas.microsoft.com/office/spreadsheetml/2009/9/main" uri="{B025F937-C7B1-47D3-B67F-A62EFF666E3E}">
          <x14:id>{92D4319F-3F3A-4C2E-9773-70B4F47CDB0F}</x14:id>
        </ext>
      </extLst>
    </cfRule>
  </conditionalFormatting>
  <conditionalFormatting sqref="T33">
    <cfRule type="dataBar" priority="157">
      <dataBar>
        <cfvo type="num" val="0"/>
        <cfvo type="num" val="1"/>
        <color theme="9" tint="-0.499984740745262"/>
      </dataBar>
      <extLst>
        <ext xmlns:x14="http://schemas.microsoft.com/office/spreadsheetml/2009/9/main" uri="{B025F937-C7B1-47D3-B67F-A62EFF666E3E}">
          <x14:id>{4ABFF492-2C19-4697-A01E-2E122CF7AD18}</x14:id>
        </ext>
      </extLst>
    </cfRule>
    <cfRule type="dataBar" priority="158">
      <dataBar>
        <cfvo type="num" val="0"/>
        <cfvo type="num" val="1"/>
        <color rgb="FF00B0F0"/>
      </dataBar>
      <extLst>
        <ext xmlns:x14="http://schemas.microsoft.com/office/spreadsheetml/2009/9/main" uri="{B025F937-C7B1-47D3-B67F-A62EFF666E3E}">
          <x14:id>{502143FA-EEA4-492E-8A2A-B078DC65F4D9}</x14:id>
        </ext>
      </extLst>
    </cfRule>
    <cfRule type="dataBar" priority="159">
      <dataBar>
        <cfvo type="min"/>
        <cfvo type="max"/>
        <color rgb="FF00B0F0"/>
      </dataBar>
      <extLst>
        <ext xmlns:x14="http://schemas.microsoft.com/office/spreadsheetml/2009/9/main" uri="{B025F937-C7B1-47D3-B67F-A62EFF666E3E}">
          <x14:id>{C4920583-D767-4E33-85BC-FA646B61B6ED}</x14:id>
        </ext>
      </extLst>
    </cfRule>
    <cfRule type="dataBar" priority="160">
      <dataBar>
        <cfvo type="num" val="0"/>
        <cfvo type="num" val="1"/>
        <color rgb="FF638EC6"/>
      </dataBar>
      <extLst>
        <ext xmlns:x14="http://schemas.microsoft.com/office/spreadsheetml/2009/9/main" uri="{B025F937-C7B1-47D3-B67F-A62EFF666E3E}">
          <x14:id>{2917B879-92F6-441A-8480-2C964C96D1EE}</x14:id>
        </ext>
      </extLst>
    </cfRule>
    <cfRule type="dataBar" priority="161">
      <dataBar>
        <cfvo type="min"/>
        <cfvo type="max"/>
        <color rgb="FF008AEF"/>
      </dataBar>
      <extLst>
        <ext xmlns:x14="http://schemas.microsoft.com/office/spreadsheetml/2009/9/main" uri="{B025F937-C7B1-47D3-B67F-A62EFF666E3E}">
          <x14:id>{F61A85CB-91FA-41A1-82DF-B0027552003A}</x14:id>
        </ext>
      </extLst>
    </cfRule>
    <cfRule type="dataBar" priority="162">
      <dataBar>
        <cfvo type="num" val="0"/>
        <cfvo type="num" val="1"/>
        <color rgb="FF63C384"/>
      </dataBar>
      <extLst>
        <ext xmlns:x14="http://schemas.microsoft.com/office/spreadsheetml/2009/9/main" uri="{B025F937-C7B1-47D3-B67F-A62EFF666E3E}">
          <x14:id>{76BEF2E0-58B5-4F08-BD48-0ACE8CBB4A0D}</x14:id>
        </ext>
      </extLst>
    </cfRule>
  </conditionalFormatting>
  <conditionalFormatting sqref="T34">
    <cfRule type="dataBar" priority="151">
      <dataBar>
        <cfvo type="num" val="0"/>
        <cfvo type="num" val="1"/>
        <color theme="9" tint="-0.499984740745262"/>
      </dataBar>
      <extLst>
        <ext xmlns:x14="http://schemas.microsoft.com/office/spreadsheetml/2009/9/main" uri="{B025F937-C7B1-47D3-B67F-A62EFF666E3E}">
          <x14:id>{E99BB62B-A1E7-4219-916F-596F39701A6F}</x14:id>
        </ext>
      </extLst>
    </cfRule>
    <cfRule type="dataBar" priority="152">
      <dataBar>
        <cfvo type="num" val="0"/>
        <cfvo type="num" val="1"/>
        <color rgb="FF00B0F0"/>
      </dataBar>
      <extLst>
        <ext xmlns:x14="http://schemas.microsoft.com/office/spreadsheetml/2009/9/main" uri="{B025F937-C7B1-47D3-B67F-A62EFF666E3E}">
          <x14:id>{B40E79F1-E190-4E10-B81C-FE276786D26B}</x14:id>
        </ext>
      </extLst>
    </cfRule>
    <cfRule type="dataBar" priority="153">
      <dataBar>
        <cfvo type="min"/>
        <cfvo type="max"/>
        <color rgb="FF00B0F0"/>
      </dataBar>
      <extLst>
        <ext xmlns:x14="http://schemas.microsoft.com/office/spreadsheetml/2009/9/main" uri="{B025F937-C7B1-47D3-B67F-A62EFF666E3E}">
          <x14:id>{980AEB62-DBE6-4350-9770-43BDEB158953}</x14:id>
        </ext>
      </extLst>
    </cfRule>
    <cfRule type="dataBar" priority="154">
      <dataBar>
        <cfvo type="num" val="0"/>
        <cfvo type="num" val="1"/>
        <color rgb="FF638EC6"/>
      </dataBar>
      <extLst>
        <ext xmlns:x14="http://schemas.microsoft.com/office/spreadsheetml/2009/9/main" uri="{B025F937-C7B1-47D3-B67F-A62EFF666E3E}">
          <x14:id>{1088EB09-BC2D-4337-A55E-C98233EA3962}</x14:id>
        </ext>
      </extLst>
    </cfRule>
    <cfRule type="dataBar" priority="155">
      <dataBar>
        <cfvo type="min"/>
        <cfvo type="max"/>
        <color rgb="FF008AEF"/>
      </dataBar>
      <extLst>
        <ext xmlns:x14="http://schemas.microsoft.com/office/spreadsheetml/2009/9/main" uri="{B025F937-C7B1-47D3-B67F-A62EFF666E3E}">
          <x14:id>{A8AA2505-0CB1-45DB-A03D-D5A9254EF585}</x14:id>
        </ext>
      </extLst>
    </cfRule>
    <cfRule type="dataBar" priority="156">
      <dataBar>
        <cfvo type="num" val="0"/>
        <cfvo type="num" val="1"/>
        <color rgb="FF63C384"/>
      </dataBar>
      <extLst>
        <ext xmlns:x14="http://schemas.microsoft.com/office/spreadsheetml/2009/9/main" uri="{B025F937-C7B1-47D3-B67F-A62EFF666E3E}">
          <x14:id>{F594442E-EB95-48A5-AE8F-7E58E2D85AD5}</x14:id>
        </ext>
      </extLst>
    </cfRule>
  </conditionalFormatting>
  <conditionalFormatting sqref="T35">
    <cfRule type="dataBar" priority="145">
      <dataBar>
        <cfvo type="num" val="0"/>
        <cfvo type="num" val="1"/>
        <color theme="9" tint="-0.499984740745262"/>
      </dataBar>
      <extLst>
        <ext xmlns:x14="http://schemas.microsoft.com/office/spreadsheetml/2009/9/main" uri="{B025F937-C7B1-47D3-B67F-A62EFF666E3E}">
          <x14:id>{5C2067E8-FFD2-4828-BE09-8CEEFA5A9FF1}</x14:id>
        </ext>
      </extLst>
    </cfRule>
    <cfRule type="dataBar" priority="146">
      <dataBar>
        <cfvo type="num" val="0"/>
        <cfvo type="num" val="1"/>
        <color rgb="FF00B0F0"/>
      </dataBar>
      <extLst>
        <ext xmlns:x14="http://schemas.microsoft.com/office/spreadsheetml/2009/9/main" uri="{B025F937-C7B1-47D3-B67F-A62EFF666E3E}">
          <x14:id>{36E116DD-76E9-4338-8D20-8D8541B6B271}</x14:id>
        </ext>
      </extLst>
    </cfRule>
    <cfRule type="dataBar" priority="147">
      <dataBar>
        <cfvo type="min"/>
        <cfvo type="max"/>
        <color rgb="FF00B0F0"/>
      </dataBar>
      <extLst>
        <ext xmlns:x14="http://schemas.microsoft.com/office/spreadsheetml/2009/9/main" uri="{B025F937-C7B1-47D3-B67F-A62EFF666E3E}">
          <x14:id>{19BD6167-023F-472A-A17C-0E005989D1FA}</x14:id>
        </ext>
      </extLst>
    </cfRule>
    <cfRule type="dataBar" priority="148">
      <dataBar>
        <cfvo type="num" val="0"/>
        <cfvo type="num" val="1"/>
        <color rgb="FF638EC6"/>
      </dataBar>
      <extLst>
        <ext xmlns:x14="http://schemas.microsoft.com/office/spreadsheetml/2009/9/main" uri="{B025F937-C7B1-47D3-B67F-A62EFF666E3E}">
          <x14:id>{E21ACB03-DE0A-41E1-9B66-4A20CC4FBAAB}</x14:id>
        </ext>
      </extLst>
    </cfRule>
    <cfRule type="dataBar" priority="149">
      <dataBar>
        <cfvo type="min"/>
        <cfvo type="max"/>
        <color rgb="FF008AEF"/>
      </dataBar>
      <extLst>
        <ext xmlns:x14="http://schemas.microsoft.com/office/spreadsheetml/2009/9/main" uri="{B025F937-C7B1-47D3-B67F-A62EFF666E3E}">
          <x14:id>{286BC8E2-49C5-43A7-BB60-CB092799179D}</x14:id>
        </ext>
      </extLst>
    </cfRule>
    <cfRule type="dataBar" priority="150">
      <dataBar>
        <cfvo type="num" val="0"/>
        <cfvo type="num" val="1"/>
        <color rgb="FF63C384"/>
      </dataBar>
      <extLst>
        <ext xmlns:x14="http://schemas.microsoft.com/office/spreadsheetml/2009/9/main" uri="{B025F937-C7B1-47D3-B67F-A62EFF666E3E}">
          <x14:id>{71EB9593-BA3E-4750-ACBC-ED69811D6AF6}</x14:id>
        </ext>
      </extLst>
    </cfRule>
  </conditionalFormatting>
  <conditionalFormatting sqref="T36">
    <cfRule type="dataBar" priority="199">
      <dataBar>
        <cfvo type="num" val="0"/>
        <cfvo type="num" val="1"/>
        <color theme="9" tint="-0.499984740745262"/>
      </dataBar>
      <extLst>
        <ext xmlns:x14="http://schemas.microsoft.com/office/spreadsheetml/2009/9/main" uri="{B025F937-C7B1-47D3-B67F-A62EFF666E3E}">
          <x14:id>{CB778C7E-E23E-44D7-9AB2-69879F015DAF}</x14:id>
        </ext>
      </extLst>
    </cfRule>
    <cfRule type="dataBar" priority="200">
      <dataBar>
        <cfvo type="num" val="0"/>
        <cfvo type="num" val="1"/>
        <color rgb="FF00B0F0"/>
      </dataBar>
      <extLst>
        <ext xmlns:x14="http://schemas.microsoft.com/office/spreadsheetml/2009/9/main" uri="{B025F937-C7B1-47D3-B67F-A62EFF666E3E}">
          <x14:id>{DDCB8D97-CC50-4F70-9C8F-3A8E73755D03}</x14:id>
        </ext>
      </extLst>
    </cfRule>
    <cfRule type="dataBar" priority="201">
      <dataBar>
        <cfvo type="min"/>
        <cfvo type="max"/>
        <color rgb="FF00B0F0"/>
      </dataBar>
      <extLst>
        <ext xmlns:x14="http://schemas.microsoft.com/office/spreadsheetml/2009/9/main" uri="{B025F937-C7B1-47D3-B67F-A62EFF666E3E}">
          <x14:id>{8EB9D0C3-9B5D-4F6E-A3D2-287DF3EFC903}</x14:id>
        </ext>
      </extLst>
    </cfRule>
    <cfRule type="dataBar" priority="202">
      <dataBar>
        <cfvo type="num" val="0"/>
        <cfvo type="num" val="1"/>
        <color rgb="FF638EC6"/>
      </dataBar>
      <extLst>
        <ext xmlns:x14="http://schemas.microsoft.com/office/spreadsheetml/2009/9/main" uri="{B025F937-C7B1-47D3-B67F-A62EFF666E3E}">
          <x14:id>{5EB1B9E1-B13B-4385-B062-D2724FDE8598}</x14:id>
        </ext>
      </extLst>
    </cfRule>
    <cfRule type="dataBar" priority="203">
      <dataBar>
        <cfvo type="min"/>
        <cfvo type="max"/>
        <color rgb="FF008AEF"/>
      </dataBar>
      <extLst>
        <ext xmlns:x14="http://schemas.microsoft.com/office/spreadsheetml/2009/9/main" uri="{B025F937-C7B1-47D3-B67F-A62EFF666E3E}">
          <x14:id>{8B5746B3-038A-484C-BB9D-86A6B7409207}</x14:id>
        </ext>
      </extLst>
    </cfRule>
    <cfRule type="dataBar" priority="204">
      <dataBar>
        <cfvo type="num" val="0"/>
        <cfvo type="num" val="1"/>
        <color rgb="FF63C384"/>
      </dataBar>
      <extLst>
        <ext xmlns:x14="http://schemas.microsoft.com/office/spreadsheetml/2009/9/main" uri="{B025F937-C7B1-47D3-B67F-A62EFF666E3E}">
          <x14:id>{66434C02-1A1E-4A08-955F-6AF5AB86EB99}</x14:id>
        </ext>
      </extLst>
    </cfRule>
  </conditionalFormatting>
  <conditionalFormatting sqref="T37">
    <cfRule type="dataBar" priority="67">
      <dataBar>
        <cfvo type="num" val="0"/>
        <cfvo type="num" val="1"/>
        <color theme="9" tint="-0.499984740745262"/>
      </dataBar>
      <extLst>
        <ext xmlns:x14="http://schemas.microsoft.com/office/spreadsheetml/2009/9/main" uri="{B025F937-C7B1-47D3-B67F-A62EFF666E3E}">
          <x14:id>{167A5C3F-C225-424E-80A9-9DB2453E09E1}</x14:id>
        </ext>
      </extLst>
    </cfRule>
    <cfRule type="dataBar" priority="68">
      <dataBar>
        <cfvo type="num" val="0"/>
        <cfvo type="num" val="1"/>
        <color rgb="FF00B0F0"/>
      </dataBar>
      <extLst>
        <ext xmlns:x14="http://schemas.microsoft.com/office/spreadsheetml/2009/9/main" uri="{B025F937-C7B1-47D3-B67F-A62EFF666E3E}">
          <x14:id>{DE43BB87-67C9-425C-A701-3DD6D5B13E6F}</x14:id>
        </ext>
      </extLst>
    </cfRule>
    <cfRule type="dataBar" priority="69">
      <dataBar>
        <cfvo type="min"/>
        <cfvo type="max"/>
        <color rgb="FF00B0F0"/>
      </dataBar>
      <extLst>
        <ext xmlns:x14="http://schemas.microsoft.com/office/spreadsheetml/2009/9/main" uri="{B025F937-C7B1-47D3-B67F-A62EFF666E3E}">
          <x14:id>{A9FDA681-DED9-440F-911B-D2716FF5131E}</x14:id>
        </ext>
      </extLst>
    </cfRule>
    <cfRule type="dataBar" priority="70">
      <dataBar>
        <cfvo type="num" val="0"/>
        <cfvo type="num" val="1"/>
        <color rgb="FF638EC6"/>
      </dataBar>
      <extLst>
        <ext xmlns:x14="http://schemas.microsoft.com/office/spreadsheetml/2009/9/main" uri="{B025F937-C7B1-47D3-B67F-A62EFF666E3E}">
          <x14:id>{51476369-5833-405B-A753-758F3124CC9C}</x14:id>
        </ext>
      </extLst>
    </cfRule>
    <cfRule type="dataBar" priority="71">
      <dataBar>
        <cfvo type="min"/>
        <cfvo type="max"/>
        <color rgb="FF008AEF"/>
      </dataBar>
      <extLst>
        <ext xmlns:x14="http://schemas.microsoft.com/office/spreadsheetml/2009/9/main" uri="{B025F937-C7B1-47D3-B67F-A62EFF666E3E}">
          <x14:id>{46BE06E0-DBE9-40E8-AAA8-790BFD0F378B}</x14:id>
        </ext>
      </extLst>
    </cfRule>
    <cfRule type="dataBar" priority="72">
      <dataBar>
        <cfvo type="num" val="0"/>
        <cfvo type="num" val="1"/>
        <color rgb="FF63C384"/>
      </dataBar>
      <extLst>
        <ext xmlns:x14="http://schemas.microsoft.com/office/spreadsheetml/2009/9/main" uri="{B025F937-C7B1-47D3-B67F-A62EFF666E3E}">
          <x14:id>{1D905B96-6DC7-4F31-8AA6-DC2896DEC41B}</x14:id>
        </ext>
      </extLst>
    </cfRule>
  </conditionalFormatting>
  <conditionalFormatting sqref="T39">
    <cfRule type="dataBar" priority="139">
      <dataBar>
        <cfvo type="num" val="0"/>
        <cfvo type="num" val="1"/>
        <color theme="9" tint="-0.499984740745262"/>
      </dataBar>
      <extLst>
        <ext xmlns:x14="http://schemas.microsoft.com/office/spreadsheetml/2009/9/main" uri="{B025F937-C7B1-47D3-B67F-A62EFF666E3E}">
          <x14:id>{E4C195A3-D0A6-40D0-8C0C-9E83A51C0642}</x14:id>
        </ext>
      </extLst>
    </cfRule>
    <cfRule type="dataBar" priority="140">
      <dataBar>
        <cfvo type="num" val="0"/>
        <cfvo type="num" val="1"/>
        <color rgb="FF00B0F0"/>
      </dataBar>
      <extLst>
        <ext xmlns:x14="http://schemas.microsoft.com/office/spreadsheetml/2009/9/main" uri="{B025F937-C7B1-47D3-B67F-A62EFF666E3E}">
          <x14:id>{1924FB75-577E-4253-844F-BDB4E8FCD286}</x14:id>
        </ext>
      </extLst>
    </cfRule>
    <cfRule type="dataBar" priority="141">
      <dataBar>
        <cfvo type="min"/>
        <cfvo type="max"/>
        <color rgb="FF00B0F0"/>
      </dataBar>
      <extLst>
        <ext xmlns:x14="http://schemas.microsoft.com/office/spreadsheetml/2009/9/main" uri="{B025F937-C7B1-47D3-B67F-A62EFF666E3E}">
          <x14:id>{6ADAB1B9-5EDE-44C6-94AE-AB21148D4A68}</x14:id>
        </ext>
      </extLst>
    </cfRule>
    <cfRule type="dataBar" priority="142">
      <dataBar>
        <cfvo type="num" val="0"/>
        <cfvo type="num" val="1"/>
        <color rgb="FF638EC6"/>
      </dataBar>
      <extLst>
        <ext xmlns:x14="http://schemas.microsoft.com/office/spreadsheetml/2009/9/main" uri="{B025F937-C7B1-47D3-B67F-A62EFF666E3E}">
          <x14:id>{49A5CF8B-03DD-4291-9EB6-6069BBDDB8B4}</x14:id>
        </ext>
      </extLst>
    </cfRule>
    <cfRule type="dataBar" priority="143">
      <dataBar>
        <cfvo type="min"/>
        <cfvo type="max"/>
        <color rgb="FF008AEF"/>
      </dataBar>
      <extLst>
        <ext xmlns:x14="http://schemas.microsoft.com/office/spreadsheetml/2009/9/main" uri="{B025F937-C7B1-47D3-B67F-A62EFF666E3E}">
          <x14:id>{D7EF3DE4-DDC8-49E4-80D4-6C810F02D9D7}</x14:id>
        </ext>
      </extLst>
    </cfRule>
    <cfRule type="dataBar" priority="144">
      <dataBar>
        <cfvo type="num" val="0"/>
        <cfvo type="num" val="1"/>
        <color rgb="FF63C384"/>
      </dataBar>
      <extLst>
        <ext xmlns:x14="http://schemas.microsoft.com/office/spreadsheetml/2009/9/main" uri="{B025F937-C7B1-47D3-B67F-A62EFF666E3E}">
          <x14:id>{CB2CB551-46CC-4C88-8EE0-DA9E4B2D16D8}</x14:id>
        </ext>
      </extLst>
    </cfRule>
  </conditionalFormatting>
  <conditionalFormatting sqref="T40:T45">
    <cfRule type="dataBar" priority="133">
      <dataBar>
        <cfvo type="num" val="0"/>
        <cfvo type="num" val="1"/>
        <color theme="9" tint="-0.499984740745262"/>
      </dataBar>
      <extLst>
        <ext xmlns:x14="http://schemas.microsoft.com/office/spreadsheetml/2009/9/main" uri="{B025F937-C7B1-47D3-B67F-A62EFF666E3E}">
          <x14:id>{2B0FCEAE-7CB4-4BB5-9386-27DAFDA13E58}</x14:id>
        </ext>
      </extLst>
    </cfRule>
    <cfRule type="dataBar" priority="134">
      <dataBar>
        <cfvo type="num" val="0"/>
        <cfvo type="num" val="1"/>
        <color rgb="FF00B0F0"/>
      </dataBar>
      <extLst>
        <ext xmlns:x14="http://schemas.microsoft.com/office/spreadsheetml/2009/9/main" uri="{B025F937-C7B1-47D3-B67F-A62EFF666E3E}">
          <x14:id>{5CFA7A85-A3AD-4F3C-87B0-66DDE8968F77}</x14:id>
        </ext>
      </extLst>
    </cfRule>
    <cfRule type="dataBar" priority="135">
      <dataBar>
        <cfvo type="min"/>
        <cfvo type="max"/>
        <color rgb="FF00B0F0"/>
      </dataBar>
      <extLst>
        <ext xmlns:x14="http://schemas.microsoft.com/office/spreadsheetml/2009/9/main" uri="{B025F937-C7B1-47D3-B67F-A62EFF666E3E}">
          <x14:id>{C46029B3-9055-4743-B620-16431249F5D5}</x14:id>
        </ext>
      </extLst>
    </cfRule>
    <cfRule type="dataBar" priority="136">
      <dataBar>
        <cfvo type="num" val="0"/>
        <cfvo type="num" val="1"/>
        <color rgb="FF638EC6"/>
      </dataBar>
      <extLst>
        <ext xmlns:x14="http://schemas.microsoft.com/office/spreadsheetml/2009/9/main" uri="{B025F937-C7B1-47D3-B67F-A62EFF666E3E}">
          <x14:id>{E7977CDB-ABB3-47F0-8C40-AF61D9F83EF5}</x14:id>
        </ext>
      </extLst>
    </cfRule>
    <cfRule type="dataBar" priority="137">
      <dataBar>
        <cfvo type="min"/>
        <cfvo type="max"/>
        <color rgb="FF008AEF"/>
      </dataBar>
      <extLst>
        <ext xmlns:x14="http://schemas.microsoft.com/office/spreadsheetml/2009/9/main" uri="{B025F937-C7B1-47D3-B67F-A62EFF666E3E}">
          <x14:id>{10AEB60C-AB00-4687-B2E2-987D041E1C16}</x14:id>
        </ext>
      </extLst>
    </cfRule>
    <cfRule type="dataBar" priority="138">
      <dataBar>
        <cfvo type="num" val="0"/>
        <cfvo type="num" val="1"/>
        <color rgb="FF63C384"/>
      </dataBar>
      <extLst>
        <ext xmlns:x14="http://schemas.microsoft.com/office/spreadsheetml/2009/9/main" uri="{B025F937-C7B1-47D3-B67F-A62EFF666E3E}">
          <x14:id>{6AB77DC2-A460-4209-B028-6846DBA21141}</x14:id>
        </ext>
      </extLst>
    </cfRule>
  </conditionalFormatting>
  <conditionalFormatting sqref="T46:T54">
    <cfRule type="dataBar" priority="127">
      <dataBar>
        <cfvo type="num" val="0"/>
        <cfvo type="num" val="1"/>
        <color theme="9" tint="-0.499984740745262"/>
      </dataBar>
      <extLst>
        <ext xmlns:x14="http://schemas.microsoft.com/office/spreadsheetml/2009/9/main" uri="{B025F937-C7B1-47D3-B67F-A62EFF666E3E}">
          <x14:id>{BAFE752B-F332-4FDF-A189-06E1416A249F}</x14:id>
        </ext>
      </extLst>
    </cfRule>
    <cfRule type="dataBar" priority="128">
      <dataBar>
        <cfvo type="num" val="0"/>
        <cfvo type="num" val="1"/>
        <color rgb="FF00B0F0"/>
      </dataBar>
      <extLst>
        <ext xmlns:x14="http://schemas.microsoft.com/office/spreadsheetml/2009/9/main" uri="{B025F937-C7B1-47D3-B67F-A62EFF666E3E}">
          <x14:id>{6B290434-E614-4FBC-9C23-1A91E2F2DA09}</x14:id>
        </ext>
      </extLst>
    </cfRule>
    <cfRule type="dataBar" priority="129">
      <dataBar>
        <cfvo type="min"/>
        <cfvo type="max"/>
        <color rgb="FF00B0F0"/>
      </dataBar>
      <extLst>
        <ext xmlns:x14="http://schemas.microsoft.com/office/spreadsheetml/2009/9/main" uri="{B025F937-C7B1-47D3-B67F-A62EFF666E3E}">
          <x14:id>{AB2F7ADA-1507-4ED7-B835-F644DB193875}</x14:id>
        </ext>
      </extLst>
    </cfRule>
    <cfRule type="dataBar" priority="130">
      <dataBar>
        <cfvo type="num" val="0"/>
        <cfvo type="num" val="1"/>
        <color rgb="FF638EC6"/>
      </dataBar>
      <extLst>
        <ext xmlns:x14="http://schemas.microsoft.com/office/spreadsheetml/2009/9/main" uri="{B025F937-C7B1-47D3-B67F-A62EFF666E3E}">
          <x14:id>{727DFDF9-E130-4C0E-AF41-CE1830B517B5}</x14:id>
        </ext>
      </extLst>
    </cfRule>
    <cfRule type="dataBar" priority="131">
      <dataBar>
        <cfvo type="min"/>
        <cfvo type="max"/>
        <color rgb="FF008AEF"/>
      </dataBar>
      <extLst>
        <ext xmlns:x14="http://schemas.microsoft.com/office/spreadsheetml/2009/9/main" uri="{B025F937-C7B1-47D3-B67F-A62EFF666E3E}">
          <x14:id>{9624BDBE-0AF2-41D2-AF13-5CFA49093878}</x14:id>
        </ext>
      </extLst>
    </cfRule>
    <cfRule type="dataBar" priority="132">
      <dataBar>
        <cfvo type="num" val="0"/>
        <cfvo type="num" val="1"/>
        <color rgb="FF63C384"/>
      </dataBar>
      <extLst>
        <ext xmlns:x14="http://schemas.microsoft.com/office/spreadsheetml/2009/9/main" uri="{B025F937-C7B1-47D3-B67F-A62EFF666E3E}">
          <x14:id>{3D7094FD-0F5E-42BB-A688-5D0A0415DD63}</x14:id>
        </ext>
      </extLst>
    </cfRule>
  </conditionalFormatting>
  <conditionalFormatting sqref="T55">
    <cfRule type="dataBar" priority="1247">
      <dataBar>
        <cfvo type="num" val="0"/>
        <cfvo type="num" val="1"/>
        <color rgb="FF00B0F0"/>
      </dataBar>
      <extLst>
        <ext xmlns:x14="http://schemas.microsoft.com/office/spreadsheetml/2009/9/main" uri="{B025F937-C7B1-47D3-B67F-A62EFF666E3E}">
          <x14:id>{E31C542F-615C-462D-A40A-BE3648F20329}</x14:id>
        </ext>
      </extLst>
    </cfRule>
    <cfRule type="dataBar" priority="1248">
      <dataBar>
        <cfvo type="min"/>
        <cfvo type="max"/>
        <color rgb="FF00B0F0"/>
      </dataBar>
      <extLst>
        <ext xmlns:x14="http://schemas.microsoft.com/office/spreadsheetml/2009/9/main" uri="{B025F937-C7B1-47D3-B67F-A62EFF666E3E}">
          <x14:id>{6A6AFDF4-5819-4F31-8C34-C0F5D982AA87}</x14:id>
        </ext>
      </extLst>
    </cfRule>
    <cfRule type="dataBar" priority="1249">
      <dataBar>
        <cfvo type="num" val="0"/>
        <cfvo type="num" val="1"/>
        <color rgb="FF638EC6"/>
      </dataBar>
      <extLst>
        <ext xmlns:x14="http://schemas.microsoft.com/office/spreadsheetml/2009/9/main" uri="{B025F937-C7B1-47D3-B67F-A62EFF666E3E}">
          <x14:id>{21252772-9D2F-4CAD-9C84-6C12CA2AED1D}</x14:id>
        </ext>
      </extLst>
    </cfRule>
    <cfRule type="dataBar" priority="1250">
      <dataBar>
        <cfvo type="min"/>
        <cfvo type="max"/>
        <color rgb="FF008AEF"/>
      </dataBar>
      <extLst>
        <ext xmlns:x14="http://schemas.microsoft.com/office/spreadsheetml/2009/9/main" uri="{B025F937-C7B1-47D3-B67F-A62EFF666E3E}">
          <x14:id>{F59ED984-3C89-47E2-BB0C-F9D7CA484138}</x14:id>
        </ext>
      </extLst>
    </cfRule>
    <cfRule type="dataBar" priority="1251">
      <dataBar>
        <cfvo type="num" val="0"/>
        <cfvo type="num" val="1"/>
        <color rgb="FF63C384"/>
      </dataBar>
      <extLst>
        <ext xmlns:x14="http://schemas.microsoft.com/office/spreadsheetml/2009/9/main" uri="{B025F937-C7B1-47D3-B67F-A62EFF666E3E}">
          <x14:id>{4BF6EE0A-989A-4CB7-B7FD-4503CD7F38DD}</x14:id>
        </ext>
      </extLst>
    </cfRule>
  </conditionalFormatting>
  <conditionalFormatting sqref="T58">
    <cfRule type="dataBar" priority="115">
      <dataBar>
        <cfvo type="num" val="0"/>
        <cfvo type="num" val="1"/>
        <color theme="9" tint="-0.499984740745262"/>
      </dataBar>
      <extLst>
        <ext xmlns:x14="http://schemas.microsoft.com/office/spreadsheetml/2009/9/main" uri="{B025F937-C7B1-47D3-B67F-A62EFF666E3E}">
          <x14:id>{FF56EF3C-D366-438E-AD7B-EBDBF630B843}</x14:id>
        </ext>
      </extLst>
    </cfRule>
    <cfRule type="dataBar" priority="116">
      <dataBar>
        <cfvo type="num" val="0"/>
        <cfvo type="num" val="1"/>
        <color rgb="FF638EC6"/>
      </dataBar>
      <extLst>
        <ext xmlns:x14="http://schemas.microsoft.com/office/spreadsheetml/2009/9/main" uri="{B025F937-C7B1-47D3-B67F-A62EFF666E3E}">
          <x14:id>{61DB439B-7D5F-43D2-A9B5-7EB39DAB840A}</x14:id>
        </ext>
      </extLst>
    </cfRule>
    <cfRule type="dataBar" priority="117">
      <dataBar>
        <cfvo type="num" val="0"/>
        <cfvo type="num" val="1"/>
        <color rgb="FF00B0F0"/>
      </dataBar>
      <extLst>
        <ext xmlns:x14="http://schemas.microsoft.com/office/spreadsheetml/2009/9/main" uri="{B025F937-C7B1-47D3-B67F-A62EFF666E3E}">
          <x14:id>{00F4221B-579B-4002-8E88-6809674C69C7}</x14:id>
        </ext>
      </extLst>
    </cfRule>
    <cfRule type="dataBar" priority="118">
      <dataBar>
        <cfvo type="min"/>
        <cfvo type="max"/>
        <color rgb="FF00B0F0"/>
      </dataBar>
      <extLst>
        <ext xmlns:x14="http://schemas.microsoft.com/office/spreadsheetml/2009/9/main" uri="{B025F937-C7B1-47D3-B67F-A62EFF666E3E}">
          <x14:id>{8FE753C2-6B39-45C4-9837-2DF604FA630E}</x14:id>
        </ext>
      </extLst>
    </cfRule>
    <cfRule type="dataBar" priority="119">
      <dataBar>
        <cfvo type="num" val="0"/>
        <cfvo type="num" val="1"/>
        <color rgb="FF63C384"/>
      </dataBar>
      <extLst>
        <ext xmlns:x14="http://schemas.microsoft.com/office/spreadsheetml/2009/9/main" uri="{B025F937-C7B1-47D3-B67F-A62EFF666E3E}">
          <x14:id>{7ACE2221-B548-4C21-B7AC-25E6B8D99EF2}</x14:id>
        </ext>
      </extLst>
    </cfRule>
    <cfRule type="dataBar" priority="120">
      <dataBar>
        <cfvo type="min"/>
        <cfvo type="max"/>
        <color rgb="FF008AEF"/>
      </dataBar>
      <extLst>
        <ext xmlns:x14="http://schemas.microsoft.com/office/spreadsheetml/2009/9/main" uri="{B025F937-C7B1-47D3-B67F-A62EFF666E3E}">
          <x14:id>{1BD81BDF-A44D-48AB-9E46-AC86AA42BDCC}</x14:id>
        </ext>
      </extLst>
    </cfRule>
  </conditionalFormatting>
  <conditionalFormatting sqref="T59">
    <cfRule type="dataBar" priority="121">
      <dataBar>
        <cfvo type="num" val="0"/>
        <cfvo type="num" val="1"/>
        <color theme="9" tint="-0.499984740745262"/>
      </dataBar>
      <extLst>
        <ext xmlns:x14="http://schemas.microsoft.com/office/spreadsheetml/2009/9/main" uri="{B025F937-C7B1-47D3-B67F-A62EFF666E3E}">
          <x14:id>{93CF97C0-B330-415D-89C6-2D24FC27678E}</x14:id>
        </ext>
      </extLst>
    </cfRule>
    <cfRule type="dataBar" priority="122">
      <dataBar>
        <cfvo type="num" val="0"/>
        <cfvo type="num" val="1"/>
        <color rgb="FF638EC6"/>
      </dataBar>
      <extLst>
        <ext xmlns:x14="http://schemas.microsoft.com/office/spreadsheetml/2009/9/main" uri="{B025F937-C7B1-47D3-B67F-A62EFF666E3E}">
          <x14:id>{A54DA9E0-A6C2-42EB-BBB9-02A87D61D51C}</x14:id>
        </ext>
      </extLst>
    </cfRule>
    <cfRule type="dataBar" priority="123">
      <dataBar>
        <cfvo type="num" val="0"/>
        <cfvo type="num" val="1"/>
        <color rgb="FF00B0F0"/>
      </dataBar>
      <extLst>
        <ext xmlns:x14="http://schemas.microsoft.com/office/spreadsheetml/2009/9/main" uri="{B025F937-C7B1-47D3-B67F-A62EFF666E3E}">
          <x14:id>{B984448E-0883-451A-A5E4-2CFD80CA3556}</x14:id>
        </ext>
      </extLst>
    </cfRule>
    <cfRule type="dataBar" priority="124">
      <dataBar>
        <cfvo type="min"/>
        <cfvo type="max"/>
        <color rgb="FF00B0F0"/>
      </dataBar>
      <extLst>
        <ext xmlns:x14="http://schemas.microsoft.com/office/spreadsheetml/2009/9/main" uri="{B025F937-C7B1-47D3-B67F-A62EFF666E3E}">
          <x14:id>{2FC729A6-D80C-4E88-8AAF-00B3F2ACBA4D}</x14:id>
        </ext>
      </extLst>
    </cfRule>
    <cfRule type="dataBar" priority="125">
      <dataBar>
        <cfvo type="num" val="0"/>
        <cfvo type="num" val="1"/>
        <color rgb="FF63C384"/>
      </dataBar>
      <extLst>
        <ext xmlns:x14="http://schemas.microsoft.com/office/spreadsheetml/2009/9/main" uri="{B025F937-C7B1-47D3-B67F-A62EFF666E3E}">
          <x14:id>{0CBA491C-81F0-4A6A-A9F9-23CA95A3D304}</x14:id>
        </ext>
      </extLst>
    </cfRule>
    <cfRule type="dataBar" priority="126">
      <dataBar>
        <cfvo type="min"/>
        <cfvo type="max"/>
        <color rgb="FF008AEF"/>
      </dataBar>
      <extLst>
        <ext xmlns:x14="http://schemas.microsoft.com/office/spreadsheetml/2009/9/main" uri="{B025F937-C7B1-47D3-B67F-A62EFF666E3E}">
          <x14:id>{0CDB3FA6-CC0D-432B-92F3-D7A21A78929A}</x14:id>
        </ext>
      </extLst>
    </cfRule>
  </conditionalFormatting>
  <conditionalFormatting sqref="T60">
    <cfRule type="dataBar" priority="109">
      <dataBar>
        <cfvo type="num" val="0"/>
        <cfvo type="num" val="1"/>
        <color theme="9" tint="-0.499984740745262"/>
      </dataBar>
      <extLst>
        <ext xmlns:x14="http://schemas.microsoft.com/office/spreadsheetml/2009/9/main" uri="{B025F937-C7B1-47D3-B67F-A62EFF666E3E}">
          <x14:id>{54D59CD4-02D4-48CE-85EB-79B7EF688DFA}</x14:id>
        </ext>
      </extLst>
    </cfRule>
    <cfRule type="dataBar" priority="110">
      <dataBar>
        <cfvo type="num" val="0"/>
        <cfvo type="num" val="1"/>
        <color rgb="FF638EC6"/>
      </dataBar>
      <extLst>
        <ext xmlns:x14="http://schemas.microsoft.com/office/spreadsheetml/2009/9/main" uri="{B025F937-C7B1-47D3-B67F-A62EFF666E3E}">
          <x14:id>{D1B5C1AE-03AA-4C72-B8FD-AB8855953336}</x14:id>
        </ext>
      </extLst>
    </cfRule>
    <cfRule type="dataBar" priority="111">
      <dataBar>
        <cfvo type="num" val="0"/>
        <cfvo type="num" val="1"/>
        <color rgb="FF00B0F0"/>
      </dataBar>
      <extLst>
        <ext xmlns:x14="http://schemas.microsoft.com/office/spreadsheetml/2009/9/main" uri="{B025F937-C7B1-47D3-B67F-A62EFF666E3E}">
          <x14:id>{C16E3469-BB61-4AA9-8B8D-B339C66B9C6E}</x14:id>
        </ext>
      </extLst>
    </cfRule>
    <cfRule type="dataBar" priority="112">
      <dataBar>
        <cfvo type="min"/>
        <cfvo type="max"/>
        <color rgb="FF00B0F0"/>
      </dataBar>
      <extLst>
        <ext xmlns:x14="http://schemas.microsoft.com/office/spreadsheetml/2009/9/main" uri="{B025F937-C7B1-47D3-B67F-A62EFF666E3E}">
          <x14:id>{56AD7993-A2B8-45C4-A9F3-79A8EDB3E307}</x14:id>
        </ext>
      </extLst>
    </cfRule>
    <cfRule type="dataBar" priority="113">
      <dataBar>
        <cfvo type="num" val="0"/>
        <cfvo type="num" val="1"/>
        <color rgb="FF63C384"/>
      </dataBar>
      <extLst>
        <ext xmlns:x14="http://schemas.microsoft.com/office/spreadsheetml/2009/9/main" uri="{B025F937-C7B1-47D3-B67F-A62EFF666E3E}">
          <x14:id>{E5211F44-2A2D-4D41-80EB-5A9228E4A713}</x14:id>
        </ext>
      </extLst>
    </cfRule>
    <cfRule type="dataBar" priority="114">
      <dataBar>
        <cfvo type="min"/>
        <cfvo type="max"/>
        <color rgb="FF008AEF"/>
      </dataBar>
      <extLst>
        <ext xmlns:x14="http://schemas.microsoft.com/office/spreadsheetml/2009/9/main" uri="{B025F937-C7B1-47D3-B67F-A62EFF666E3E}">
          <x14:id>{AC70A60A-243E-49BE-AB03-1450A18ED8FF}</x14:id>
        </ext>
      </extLst>
    </cfRule>
  </conditionalFormatting>
  <conditionalFormatting sqref="T61:T63 T65">
    <cfRule type="dataBar" priority="1627">
      <dataBar>
        <cfvo type="num" val="0"/>
        <cfvo type="num" val="1"/>
        <color theme="9" tint="-0.499984740745262"/>
      </dataBar>
      <extLst>
        <ext xmlns:x14="http://schemas.microsoft.com/office/spreadsheetml/2009/9/main" uri="{B025F937-C7B1-47D3-B67F-A62EFF666E3E}">
          <x14:id>{BB453758-646C-4F02-8A6A-A2C93D9336A1}</x14:id>
        </ext>
      </extLst>
    </cfRule>
    <cfRule type="dataBar" priority="1628">
      <dataBar>
        <cfvo type="num" val="0"/>
        <cfvo type="num" val="1"/>
        <color rgb="FF638EC6"/>
      </dataBar>
      <extLst>
        <ext xmlns:x14="http://schemas.microsoft.com/office/spreadsheetml/2009/9/main" uri="{B025F937-C7B1-47D3-B67F-A62EFF666E3E}">
          <x14:id>{CBC0819E-C634-4CC5-9D96-4D20CEFAD915}</x14:id>
        </ext>
      </extLst>
    </cfRule>
    <cfRule type="dataBar" priority="1629">
      <dataBar>
        <cfvo type="num" val="0"/>
        <cfvo type="num" val="1"/>
        <color rgb="FF00B0F0"/>
      </dataBar>
      <extLst>
        <ext xmlns:x14="http://schemas.microsoft.com/office/spreadsheetml/2009/9/main" uri="{B025F937-C7B1-47D3-B67F-A62EFF666E3E}">
          <x14:id>{EA2E4859-6870-404A-8D5C-099C904E5EFD}</x14:id>
        </ext>
      </extLst>
    </cfRule>
    <cfRule type="dataBar" priority="1630">
      <dataBar>
        <cfvo type="min"/>
        <cfvo type="max"/>
        <color rgb="FF00B0F0"/>
      </dataBar>
      <extLst>
        <ext xmlns:x14="http://schemas.microsoft.com/office/spreadsheetml/2009/9/main" uri="{B025F937-C7B1-47D3-B67F-A62EFF666E3E}">
          <x14:id>{A3DE24C1-C799-46A5-B90C-4B95A979766B}</x14:id>
        </ext>
      </extLst>
    </cfRule>
    <cfRule type="dataBar" priority="1631">
      <dataBar>
        <cfvo type="num" val="0"/>
        <cfvo type="num" val="1"/>
        <color rgb="FF63C384"/>
      </dataBar>
      <extLst>
        <ext xmlns:x14="http://schemas.microsoft.com/office/spreadsheetml/2009/9/main" uri="{B025F937-C7B1-47D3-B67F-A62EFF666E3E}">
          <x14:id>{A05B9976-D150-479F-8240-10A98288DA1F}</x14:id>
        </ext>
      </extLst>
    </cfRule>
    <cfRule type="dataBar" priority="1632">
      <dataBar>
        <cfvo type="min"/>
        <cfvo type="max"/>
        <color rgb="FF008AEF"/>
      </dataBar>
      <extLst>
        <ext xmlns:x14="http://schemas.microsoft.com/office/spreadsheetml/2009/9/main" uri="{B025F937-C7B1-47D3-B67F-A62EFF666E3E}">
          <x14:id>{85D8125A-9197-43CC-B693-6A2D65D47377}</x14:id>
        </ext>
      </extLst>
    </cfRule>
  </conditionalFormatting>
  <conditionalFormatting sqref="T64">
    <cfRule type="dataBar" priority="103">
      <dataBar>
        <cfvo type="num" val="0"/>
        <cfvo type="num" val="1"/>
        <color theme="9" tint="-0.499984740745262"/>
      </dataBar>
      <extLst>
        <ext xmlns:x14="http://schemas.microsoft.com/office/spreadsheetml/2009/9/main" uri="{B025F937-C7B1-47D3-B67F-A62EFF666E3E}">
          <x14:id>{D49B4105-E7C8-45F2-A28A-C695352EF53D}</x14:id>
        </ext>
      </extLst>
    </cfRule>
    <cfRule type="dataBar" priority="104">
      <dataBar>
        <cfvo type="num" val="0"/>
        <cfvo type="num" val="1"/>
        <color rgb="FF638EC6"/>
      </dataBar>
      <extLst>
        <ext xmlns:x14="http://schemas.microsoft.com/office/spreadsheetml/2009/9/main" uri="{B025F937-C7B1-47D3-B67F-A62EFF666E3E}">
          <x14:id>{53D622B0-5A0F-403C-9C67-1ABB7BEFE221}</x14:id>
        </ext>
      </extLst>
    </cfRule>
    <cfRule type="dataBar" priority="105">
      <dataBar>
        <cfvo type="num" val="0"/>
        <cfvo type="num" val="1"/>
        <color rgb="FF00B0F0"/>
      </dataBar>
      <extLst>
        <ext xmlns:x14="http://schemas.microsoft.com/office/spreadsheetml/2009/9/main" uri="{B025F937-C7B1-47D3-B67F-A62EFF666E3E}">
          <x14:id>{D1FDA73C-3F42-407B-A5BA-8EC0FB11A4AC}</x14:id>
        </ext>
      </extLst>
    </cfRule>
    <cfRule type="dataBar" priority="106">
      <dataBar>
        <cfvo type="min"/>
        <cfvo type="max"/>
        <color rgb="FF00B0F0"/>
      </dataBar>
      <extLst>
        <ext xmlns:x14="http://schemas.microsoft.com/office/spreadsheetml/2009/9/main" uri="{B025F937-C7B1-47D3-B67F-A62EFF666E3E}">
          <x14:id>{B5AB2B02-8AB4-48FC-BD7B-FBEF9CE55EB2}</x14:id>
        </ext>
      </extLst>
    </cfRule>
    <cfRule type="dataBar" priority="107">
      <dataBar>
        <cfvo type="num" val="0"/>
        <cfvo type="num" val="1"/>
        <color rgb="FF63C384"/>
      </dataBar>
      <extLst>
        <ext xmlns:x14="http://schemas.microsoft.com/office/spreadsheetml/2009/9/main" uri="{B025F937-C7B1-47D3-B67F-A62EFF666E3E}">
          <x14:id>{0A6AB4C9-B42E-4B25-A2FD-147E80487048}</x14:id>
        </ext>
      </extLst>
    </cfRule>
    <cfRule type="dataBar" priority="108">
      <dataBar>
        <cfvo type="min"/>
        <cfvo type="max"/>
        <color rgb="FF008AEF"/>
      </dataBar>
      <extLst>
        <ext xmlns:x14="http://schemas.microsoft.com/office/spreadsheetml/2009/9/main" uri="{B025F937-C7B1-47D3-B67F-A62EFF666E3E}">
          <x14:id>{BB41664B-DF92-4499-AF77-015ACE53409A}</x14:id>
        </ext>
      </extLst>
    </cfRule>
  </conditionalFormatting>
  <conditionalFormatting sqref="T68:T73 T78">
    <cfRule type="dataBar" priority="1479">
      <dataBar>
        <cfvo type="num" val="0"/>
        <cfvo type="num" val="1"/>
        <color theme="9" tint="-0.499984740745262"/>
      </dataBar>
      <extLst>
        <ext xmlns:x14="http://schemas.microsoft.com/office/spreadsheetml/2009/9/main" uri="{B025F937-C7B1-47D3-B67F-A62EFF666E3E}">
          <x14:id>{FA23CEB2-068A-42A2-81C6-291304D04CAA}</x14:id>
        </ext>
      </extLst>
    </cfRule>
    <cfRule type="dataBar" priority="1480">
      <dataBar>
        <cfvo type="num" val="0"/>
        <cfvo type="num" val="1"/>
        <color rgb="FF638EC6"/>
      </dataBar>
      <extLst>
        <ext xmlns:x14="http://schemas.microsoft.com/office/spreadsheetml/2009/9/main" uri="{B025F937-C7B1-47D3-B67F-A62EFF666E3E}">
          <x14:id>{D7BE839B-D5B6-4956-A171-66AD0FBA9182}</x14:id>
        </ext>
      </extLst>
    </cfRule>
    <cfRule type="dataBar" priority="1481">
      <dataBar>
        <cfvo type="num" val="0"/>
        <cfvo type="num" val="1"/>
        <color rgb="FF00B0F0"/>
      </dataBar>
      <extLst>
        <ext xmlns:x14="http://schemas.microsoft.com/office/spreadsheetml/2009/9/main" uri="{B025F937-C7B1-47D3-B67F-A62EFF666E3E}">
          <x14:id>{C2D7EF8B-FBE4-40DF-ACD3-CD2206F57ACA}</x14:id>
        </ext>
      </extLst>
    </cfRule>
    <cfRule type="dataBar" priority="1482">
      <dataBar>
        <cfvo type="min"/>
        <cfvo type="max"/>
        <color rgb="FF00B0F0"/>
      </dataBar>
      <extLst>
        <ext xmlns:x14="http://schemas.microsoft.com/office/spreadsheetml/2009/9/main" uri="{B025F937-C7B1-47D3-B67F-A62EFF666E3E}">
          <x14:id>{25B23EEE-B815-44D6-A6C1-F42EF028C586}</x14:id>
        </ext>
      </extLst>
    </cfRule>
    <cfRule type="dataBar" priority="1483">
      <dataBar>
        <cfvo type="num" val="0"/>
        <cfvo type="num" val="1"/>
        <color rgb="FF63C384"/>
      </dataBar>
      <extLst>
        <ext xmlns:x14="http://schemas.microsoft.com/office/spreadsheetml/2009/9/main" uri="{B025F937-C7B1-47D3-B67F-A62EFF666E3E}">
          <x14:id>{B527AF21-827A-46EF-ACB1-13396528E55C}</x14:id>
        </ext>
      </extLst>
    </cfRule>
    <cfRule type="dataBar" priority="1484">
      <dataBar>
        <cfvo type="min"/>
        <cfvo type="max"/>
        <color rgb="FF008AEF"/>
      </dataBar>
      <extLst>
        <ext xmlns:x14="http://schemas.microsoft.com/office/spreadsheetml/2009/9/main" uri="{B025F937-C7B1-47D3-B67F-A62EFF666E3E}">
          <x14:id>{D0E08866-7B65-4E25-8A0C-AE425B336EFA}</x14:id>
        </ext>
      </extLst>
    </cfRule>
  </conditionalFormatting>
  <conditionalFormatting sqref="T74">
    <cfRule type="dataBar" priority="1162">
      <dataBar>
        <cfvo type="num" val="0"/>
        <cfvo type="num" val="1"/>
        <color rgb="FF00B0F0"/>
      </dataBar>
      <extLst>
        <ext xmlns:x14="http://schemas.microsoft.com/office/spreadsheetml/2009/9/main" uri="{B025F937-C7B1-47D3-B67F-A62EFF666E3E}">
          <x14:id>{1434DD29-EF89-48C9-B1CB-857EAF88569D}</x14:id>
        </ext>
      </extLst>
    </cfRule>
    <cfRule type="dataBar" priority="1163">
      <dataBar>
        <cfvo type="min"/>
        <cfvo type="max"/>
        <color rgb="FF00B0F0"/>
      </dataBar>
      <extLst>
        <ext xmlns:x14="http://schemas.microsoft.com/office/spreadsheetml/2009/9/main" uri="{B025F937-C7B1-47D3-B67F-A62EFF666E3E}">
          <x14:id>{B41B2B6C-EC1E-4105-80C6-E7263AEDB79C}</x14:id>
        </ext>
      </extLst>
    </cfRule>
    <cfRule type="dataBar" priority="1164">
      <dataBar>
        <cfvo type="num" val="0"/>
        <cfvo type="num" val="1"/>
        <color rgb="FF638EC6"/>
      </dataBar>
      <extLst>
        <ext xmlns:x14="http://schemas.microsoft.com/office/spreadsheetml/2009/9/main" uri="{B025F937-C7B1-47D3-B67F-A62EFF666E3E}">
          <x14:id>{DE7E7458-5862-47D1-AA62-DC70F6C76BF0}</x14:id>
        </ext>
      </extLst>
    </cfRule>
    <cfRule type="dataBar" priority="1165">
      <dataBar>
        <cfvo type="min"/>
        <cfvo type="max"/>
        <color rgb="FF008AEF"/>
      </dataBar>
      <extLst>
        <ext xmlns:x14="http://schemas.microsoft.com/office/spreadsheetml/2009/9/main" uri="{B025F937-C7B1-47D3-B67F-A62EFF666E3E}">
          <x14:id>{EB37C855-646A-493E-B6C9-4BE723EAC630}</x14:id>
        </ext>
      </extLst>
    </cfRule>
    <cfRule type="dataBar" priority="1166">
      <dataBar>
        <cfvo type="num" val="0"/>
        <cfvo type="num" val="1"/>
        <color rgb="FF63C384"/>
      </dataBar>
      <extLst>
        <ext xmlns:x14="http://schemas.microsoft.com/office/spreadsheetml/2009/9/main" uri="{B025F937-C7B1-47D3-B67F-A62EFF666E3E}">
          <x14:id>{A1649A51-1675-4DE8-A7BA-7141C5A12209}</x14:id>
        </ext>
      </extLst>
    </cfRule>
  </conditionalFormatting>
  <conditionalFormatting sqref="T75">
    <cfRule type="dataBar" priority="1132">
      <dataBar>
        <cfvo type="num" val="0"/>
        <cfvo type="num" val="1"/>
        <color rgb="FF00B0F0"/>
      </dataBar>
      <extLst>
        <ext xmlns:x14="http://schemas.microsoft.com/office/spreadsheetml/2009/9/main" uri="{B025F937-C7B1-47D3-B67F-A62EFF666E3E}">
          <x14:id>{904BD33D-9A2B-4FFB-8C07-9FD3F2F78748}</x14:id>
        </ext>
      </extLst>
    </cfRule>
    <cfRule type="dataBar" priority="1133">
      <dataBar>
        <cfvo type="min"/>
        <cfvo type="max"/>
        <color rgb="FF00B0F0"/>
      </dataBar>
      <extLst>
        <ext xmlns:x14="http://schemas.microsoft.com/office/spreadsheetml/2009/9/main" uri="{B025F937-C7B1-47D3-B67F-A62EFF666E3E}">
          <x14:id>{84020540-943E-4975-90D5-812247B316BA}</x14:id>
        </ext>
      </extLst>
    </cfRule>
    <cfRule type="dataBar" priority="1134">
      <dataBar>
        <cfvo type="num" val="0"/>
        <cfvo type="num" val="1"/>
        <color rgb="FF638EC6"/>
      </dataBar>
      <extLst>
        <ext xmlns:x14="http://schemas.microsoft.com/office/spreadsheetml/2009/9/main" uri="{B025F937-C7B1-47D3-B67F-A62EFF666E3E}">
          <x14:id>{BC689F96-C0FE-48F9-A64C-F621068021D9}</x14:id>
        </ext>
      </extLst>
    </cfRule>
    <cfRule type="dataBar" priority="1135">
      <dataBar>
        <cfvo type="min"/>
        <cfvo type="max"/>
        <color rgb="FF008AEF"/>
      </dataBar>
      <extLst>
        <ext xmlns:x14="http://schemas.microsoft.com/office/spreadsheetml/2009/9/main" uri="{B025F937-C7B1-47D3-B67F-A62EFF666E3E}">
          <x14:id>{1EF20270-13F2-4070-9F47-3803955CE3FA}</x14:id>
        </ext>
      </extLst>
    </cfRule>
    <cfRule type="dataBar" priority="1136">
      <dataBar>
        <cfvo type="num" val="0"/>
        <cfvo type="num" val="1"/>
        <color rgb="FF63C384"/>
      </dataBar>
      <extLst>
        <ext xmlns:x14="http://schemas.microsoft.com/office/spreadsheetml/2009/9/main" uri="{B025F937-C7B1-47D3-B67F-A62EFF666E3E}">
          <x14:id>{39B578F0-8399-44A1-9EEB-7FCFB3EE5B79}</x14:id>
        </ext>
      </extLst>
    </cfRule>
  </conditionalFormatting>
  <conditionalFormatting sqref="T76">
    <cfRule type="dataBar" priority="187">
      <dataBar>
        <cfvo type="num" val="0"/>
        <cfvo type="num" val="1"/>
        <color theme="9" tint="-0.499984740745262"/>
      </dataBar>
      <extLst>
        <ext xmlns:x14="http://schemas.microsoft.com/office/spreadsheetml/2009/9/main" uri="{B025F937-C7B1-47D3-B67F-A62EFF666E3E}">
          <x14:id>{2A74D498-206F-42F2-87FB-27303704B38A}</x14:id>
        </ext>
      </extLst>
    </cfRule>
    <cfRule type="dataBar" priority="188">
      <dataBar>
        <cfvo type="num" val="0"/>
        <cfvo type="num" val="1"/>
        <color rgb="FF638EC6"/>
      </dataBar>
      <extLst>
        <ext xmlns:x14="http://schemas.microsoft.com/office/spreadsheetml/2009/9/main" uri="{B025F937-C7B1-47D3-B67F-A62EFF666E3E}">
          <x14:id>{C7CE67E6-346B-43CD-97A6-B40E7D78C9FF}</x14:id>
        </ext>
      </extLst>
    </cfRule>
    <cfRule type="dataBar" priority="189">
      <dataBar>
        <cfvo type="num" val="0"/>
        <cfvo type="num" val="1"/>
        <color rgb="FF00B0F0"/>
      </dataBar>
      <extLst>
        <ext xmlns:x14="http://schemas.microsoft.com/office/spreadsheetml/2009/9/main" uri="{B025F937-C7B1-47D3-B67F-A62EFF666E3E}">
          <x14:id>{513229C4-48DB-4047-B3F3-41AE04131137}</x14:id>
        </ext>
      </extLst>
    </cfRule>
    <cfRule type="dataBar" priority="190">
      <dataBar>
        <cfvo type="min"/>
        <cfvo type="max"/>
        <color rgb="FF00B0F0"/>
      </dataBar>
      <extLst>
        <ext xmlns:x14="http://schemas.microsoft.com/office/spreadsheetml/2009/9/main" uri="{B025F937-C7B1-47D3-B67F-A62EFF666E3E}">
          <x14:id>{72867985-2835-415B-85B9-2D0548286090}</x14:id>
        </ext>
      </extLst>
    </cfRule>
    <cfRule type="dataBar" priority="191">
      <dataBar>
        <cfvo type="num" val="0"/>
        <cfvo type="num" val="1"/>
        <color rgb="FF63C384"/>
      </dataBar>
      <extLst>
        <ext xmlns:x14="http://schemas.microsoft.com/office/spreadsheetml/2009/9/main" uri="{B025F937-C7B1-47D3-B67F-A62EFF666E3E}">
          <x14:id>{CF9A9CB9-2D96-47E9-BF2A-D57FA7FF9BC7}</x14:id>
        </ext>
      </extLst>
    </cfRule>
    <cfRule type="dataBar" priority="192">
      <dataBar>
        <cfvo type="min"/>
        <cfvo type="max"/>
        <color rgb="FF008AEF"/>
      </dataBar>
      <extLst>
        <ext xmlns:x14="http://schemas.microsoft.com/office/spreadsheetml/2009/9/main" uri="{B025F937-C7B1-47D3-B67F-A62EFF666E3E}">
          <x14:id>{A7ED9506-CD29-440D-B291-C3687AC4BE71}</x14:id>
        </ext>
      </extLst>
    </cfRule>
  </conditionalFormatting>
  <conditionalFormatting sqref="T77">
    <cfRule type="dataBar" priority="984">
      <dataBar>
        <cfvo type="num" val="0"/>
        <cfvo type="num" val="1"/>
        <color rgb="FF00B0F0"/>
      </dataBar>
      <extLst>
        <ext xmlns:x14="http://schemas.microsoft.com/office/spreadsheetml/2009/9/main" uri="{B025F937-C7B1-47D3-B67F-A62EFF666E3E}">
          <x14:id>{071C6F06-2B55-408E-90C5-6E292B9FF9AE}</x14:id>
        </ext>
      </extLst>
    </cfRule>
    <cfRule type="dataBar" priority="985">
      <dataBar>
        <cfvo type="min"/>
        <cfvo type="max"/>
        <color rgb="FF00B0F0"/>
      </dataBar>
      <extLst>
        <ext xmlns:x14="http://schemas.microsoft.com/office/spreadsheetml/2009/9/main" uri="{B025F937-C7B1-47D3-B67F-A62EFF666E3E}">
          <x14:id>{7CD7FEBB-79CD-4FC1-B9AB-8CD0733C5504}</x14:id>
        </ext>
      </extLst>
    </cfRule>
    <cfRule type="dataBar" priority="986">
      <dataBar>
        <cfvo type="num" val="0"/>
        <cfvo type="num" val="1"/>
        <color rgb="FF638EC6"/>
      </dataBar>
      <extLst>
        <ext xmlns:x14="http://schemas.microsoft.com/office/spreadsheetml/2009/9/main" uri="{B025F937-C7B1-47D3-B67F-A62EFF666E3E}">
          <x14:id>{AB014A6B-96F6-4D51-A172-C0EC4EC55E46}</x14:id>
        </ext>
      </extLst>
    </cfRule>
    <cfRule type="dataBar" priority="987">
      <dataBar>
        <cfvo type="min"/>
        <cfvo type="max"/>
        <color rgb="FF008AEF"/>
      </dataBar>
      <extLst>
        <ext xmlns:x14="http://schemas.microsoft.com/office/spreadsheetml/2009/9/main" uri="{B025F937-C7B1-47D3-B67F-A62EFF666E3E}">
          <x14:id>{BE647536-5779-4DD2-8876-FDD478E8ED12}</x14:id>
        </ext>
      </extLst>
    </cfRule>
    <cfRule type="dataBar" priority="988">
      <dataBar>
        <cfvo type="num" val="0"/>
        <cfvo type="num" val="1"/>
        <color rgb="FF63C384"/>
      </dataBar>
      <extLst>
        <ext xmlns:x14="http://schemas.microsoft.com/office/spreadsheetml/2009/9/main" uri="{B025F937-C7B1-47D3-B67F-A62EFF666E3E}">
          <x14:id>{B7972439-9575-4F55-91D3-C5924AEC75D1}</x14:id>
        </ext>
      </extLst>
    </cfRule>
  </conditionalFormatting>
  <conditionalFormatting sqref="T81">
    <cfRule type="dataBar" priority="91">
      <dataBar>
        <cfvo type="num" val="0"/>
        <cfvo type="num" val="1"/>
        <color theme="9" tint="-0.499984740745262"/>
      </dataBar>
      <extLst>
        <ext xmlns:x14="http://schemas.microsoft.com/office/spreadsheetml/2009/9/main" uri="{B025F937-C7B1-47D3-B67F-A62EFF666E3E}">
          <x14:id>{7556BA84-F26B-4EA4-B0EE-FE33AD20D36F}</x14:id>
        </ext>
      </extLst>
    </cfRule>
    <cfRule type="dataBar" priority="92">
      <dataBar>
        <cfvo type="num" val="0"/>
        <cfvo type="num" val="1"/>
        <color rgb="FF638EC6"/>
      </dataBar>
      <extLst>
        <ext xmlns:x14="http://schemas.microsoft.com/office/spreadsheetml/2009/9/main" uri="{B025F937-C7B1-47D3-B67F-A62EFF666E3E}">
          <x14:id>{982D3324-2867-4FD6-B5AC-9BF4E6F16F03}</x14:id>
        </ext>
      </extLst>
    </cfRule>
    <cfRule type="dataBar" priority="93">
      <dataBar>
        <cfvo type="num" val="0"/>
        <cfvo type="num" val="1"/>
        <color rgb="FF00B0F0"/>
      </dataBar>
      <extLst>
        <ext xmlns:x14="http://schemas.microsoft.com/office/spreadsheetml/2009/9/main" uri="{B025F937-C7B1-47D3-B67F-A62EFF666E3E}">
          <x14:id>{19B90A9F-79BE-44EE-AD58-9246487614B6}</x14:id>
        </ext>
      </extLst>
    </cfRule>
    <cfRule type="dataBar" priority="94">
      <dataBar>
        <cfvo type="min"/>
        <cfvo type="max"/>
        <color rgb="FF00B0F0"/>
      </dataBar>
      <extLst>
        <ext xmlns:x14="http://schemas.microsoft.com/office/spreadsheetml/2009/9/main" uri="{B025F937-C7B1-47D3-B67F-A62EFF666E3E}">
          <x14:id>{B0BD6770-8D1D-4C8F-A380-A1910B8DCB90}</x14:id>
        </ext>
      </extLst>
    </cfRule>
    <cfRule type="dataBar" priority="95">
      <dataBar>
        <cfvo type="num" val="0"/>
        <cfvo type="num" val="1"/>
        <color rgb="FF63C384"/>
      </dataBar>
      <extLst>
        <ext xmlns:x14="http://schemas.microsoft.com/office/spreadsheetml/2009/9/main" uri="{B025F937-C7B1-47D3-B67F-A62EFF666E3E}">
          <x14:id>{8C049A3A-460E-48E0-99BD-AC335978D6B8}</x14:id>
        </ext>
      </extLst>
    </cfRule>
    <cfRule type="dataBar" priority="96">
      <dataBar>
        <cfvo type="min"/>
        <cfvo type="max"/>
        <color rgb="FF008AEF"/>
      </dataBar>
      <extLst>
        <ext xmlns:x14="http://schemas.microsoft.com/office/spreadsheetml/2009/9/main" uri="{B025F937-C7B1-47D3-B67F-A62EFF666E3E}">
          <x14:id>{03A83432-BDD7-4B69-955C-F77B8D190917}</x14:id>
        </ext>
      </extLst>
    </cfRule>
  </conditionalFormatting>
  <conditionalFormatting sqref="T83">
    <cfRule type="dataBar" priority="61">
      <dataBar>
        <cfvo type="num" val="0"/>
        <cfvo type="num" val="1"/>
        <color theme="9" tint="-0.499984740745262"/>
      </dataBar>
      <extLst>
        <ext xmlns:x14="http://schemas.microsoft.com/office/spreadsheetml/2009/9/main" uri="{B025F937-C7B1-47D3-B67F-A62EFF666E3E}">
          <x14:id>{89E23B7E-4846-4638-9B71-531855CD52E7}</x14:id>
        </ext>
      </extLst>
    </cfRule>
    <cfRule type="dataBar" priority="62">
      <dataBar>
        <cfvo type="num" val="0"/>
        <cfvo type="num" val="1"/>
        <color rgb="FF638EC6"/>
      </dataBar>
      <extLst>
        <ext xmlns:x14="http://schemas.microsoft.com/office/spreadsheetml/2009/9/main" uri="{B025F937-C7B1-47D3-B67F-A62EFF666E3E}">
          <x14:id>{AE30CAEA-7FEC-43D8-94AF-EF62BDE8A4CC}</x14:id>
        </ext>
      </extLst>
    </cfRule>
    <cfRule type="dataBar" priority="63">
      <dataBar>
        <cfvo type="num" val="0"/>
        <cfvo type="num" val="1"/>
        <color rgb="FF00B0F0"/>
      </dataBar>
      <extLst>
        <ext xmlns:x14="http://schemas.microsoft.com/office/spreadsheetml/2009/9/main" uri="{B025F937-C7B1-47D3-B67F-A62EFF666E3E}">
          <x14:id>{01542BCD-CB2F-4F9D-9A5D-7891CD4B69C3}</x14:id>
        </ext>
      </extLst>
    </cfRule>
    <cfRule type="dataBar" priority="64">
      <dataBar>
        <cfvo type="min"/>
        <cfvo type="max"/>
        <color rgb="FF00B0F0"/>
      </dataBar>
      <extLst>
        <ext xmlns:x14="http://schemas.microsoft.com/office/spreadsheetml/2009/9/main" uri="{B025F937-C7B1-47D3-B67F-A62EFF666E3E}">
          <x14:id>{0CDA6B31-45BA-4AD6-8DBC-C4494FA40D62}</x14:id>
        </ext>
      </extLst>
    </cfRule>
    <cfRule type="dataBar" priority="65">
      <dataBar>
        <cfvo type="num" val="0"/>
        <cfvo type="num" val="1"/>
        <color rgb="FF63C384"/>
      </dataBar>
      <extLst>
        <ext xmlns:x14="http://schemas.microsoft.com/office/spreadsheetml/2009/9/main" uri="{B025F937-C7B1-47D3-B67F-A62EFF666E3E}">
          <x14:id>{7D633BA0-090A-4DB1-AEC3-D0EF1052DCD5}</x14:id>
        </ext>
      </extLst>
    </cfRule>
    <cfRule type="dataBar" priority="66">
      <dataBar>
        <cfvo type="min"/>
        <cfvo type="max"/>
        <color rgb="FF008AEF"/>
      </dataBar>
      <extLst>
        <ext xmlns:x14="http://schemas.microsoft.com/office/spreadsheetml/2009/9/main" uri="{B025F937-C7B1-47D3-B67F-A62EFF666E3E}">
          <x14:id>{6DAD62DE-C3DA-45C5-BEA9-36E7D427387D}</x14:id>
        </ext>
      </extLst>
    </cfRule>
  </conditionalFormatting>
  <conditionalFormatting sqref="T84">
    <cfRule type="dataBar" priority="55">
      <dataBar>
        <cfvo type="num" val="0"/>
        <cfvo type="num" val="1"/>
        <color theme="9" tint="-0.499984740745262"/>
      </dataBar>
      <extLst>
        <ext xmlns:x14="http://schemas.microsoft.com/office/spreadsheetml/2009/9/main" uri="{B025F937-C7B1-47D3-B67F-A62EFF666E3E}">
          <x14:id>{07D381B4-DBD6-41C5-A1C7-97F9504273FE}</x14:id>
        </ext>
      </extLst>
    </cfRule>
    <cfRule type="dataBar" priority="56">
      <dataBar>
        <cfvo type="num" val="0"/>
        <cfvo type="num" val="1"/>
        <color rgb="FF638EC6"/>
      </dataBar>
      <extLst>
        <ext xmlns:x14="http://schemas.microsoft.com/office/spreadsheetml/2009/9/main" uri="{B025F937-C7B1-47D3-B67F-A62EFF666E3E}">
          <x14:id>{F97765BF-DC9B-467D-9068-D801D7BA060E}</x14:id>
        </ext>
      </extLst>
    </cfRule>
    <cfRule type="dataBar" priority="57">
      <dataBar>
        <cfvo type="num" val="0"/>
        <cfvo type="num" val="1"/>
        <color rgb="FF00B0F0"/>
      </dataBar>
      <extLst>
        <ext xmlns:x14="http://schemas.microsoft.com/office/spreadsheetml/2009/9/main" uri="{B025F937-C7B1-47D3-B67F-A62EFF666E3E}">
          <x14:id>{C961802F-FC40-4029-A749-B14FDEE635FC}</x14:id>
        </ext>
      </extLst>
    </cfRule>
    <cfRule type="dataBar" priority="58">
      <dataBar>
        <cfvo type="min"/>
        <cfvo type="max"/>
        <color rgb="FF00B0F0"/>
      </dataBar>
      <extLst>
        <ext xmlns:x14="http://schemas.microsoft.com/office/spreadsheetml/2009/9/main" uri="{B025F937-C7B1-47D3-B67F-A62EFF666E3E}">
          <x14:id>{D6C81001-0046-4237-AD16-F57E4C310507}</x14:id>
        </ext>
      </extLst>
    </cfRule>
    <cfRule type="dataBar" priority="59">
      <dataBar>
        <cfvo type="num" val="0"/>
        <cfvo type="num" val="1"/>
        <color rgb="FF63C384"/>
      </dataBar>
      <extLst>
        <ext xmlns:x14="http://schemas.microsoft.com/office/spreadsheetml/2009/9/main" uri="{B025F937-C7B1-47D3-B67F-A62EFF666E3E}">
          <x14:id>{A23A1961-CF8E-4628-8D43-94CFEB01E85C}</x14:id>
        </ext>
      </extLst>
    </cfRule>
    <cfRule type="dataBar" priority="60">
      <dataBar>
        <cfvo type="min"/>
        <cfvo type="max"/>
        <color rgb="FF008AEF"/>
      </dataBar>
      <extLst>
        <ext xmlns:x14="http://schemas.microsoft.com/office/spreadsheetml/2009/9/main" uri="{B025F937-C7B1-47D3-B67F-A62EFF666E3E}">
          <x14:id>{91843FE5-BF10-442C-AEBD-E926AE232870}</x14:id>
        </ext>
      </extLst>
    </cfRule>
  </conditionalFormatting>
  <conditionalFormatting sqref="T85 T82 T91 T95:T96 T98">
    <cfRule type="dataBar" priority="1704">
      <dataBar>
        <cfvo type="num" val="0"/>
        <cfvo type="num" val="1"/>
        <color theme="9" tint="-0.499984740745262"/>
      </dataBar>
      <extLst>
        <ext xmlns:x14="http://schemas.microsoft.com/office/spreadsheetml/2009/9/main" uri="{B025F937-C7B1-47D3-B67F-A62EFF666E3E}">
          <x14:id>{B1C6AE29-4B4F-4955-9B95-741450374275}</x14:id>
        </ext>
      </extLst>
    </cfRule>
    <cfRule type="dataBar" priority="1705">
      <dataBar>
        <cfvo type="num" val="0"/>
        <cfvo type="num" val="1"/>
        <color rgb="FF638EC6"/>
      </dataBar>
      <extLst>
        <ext xmlns:x14="http://schemas.microsoft.com/office/spreadsheetml/2009/9/main" uri="{B025F937-C7B1-47D3-B67F-A62EFF666E3E}">
          <x14:id>{5384B19E-2948-42A4-8CDD-D016BA1B1A5C}</x14:id>
        </ext>
      </extLst>
    </cfRule>
    <cfRule type="dataBar" priority="1706">
      <dataBar>
        <cfvo type="num" val="0"/>
        <cfvo type="num" val="1"/>
        <color rgb="FF00B0F0"/>
      </dataBar>
      <extLst>
        <ext xmlns:x14="http://schemas.microsoft.com/office/spreadsheetml/2009/9/main" uri="{B025F937-C7B1-47D3-B67F-A62EFF666E3E}">
          <x14:id>{A68D2F0A-496E-4E32-B266-6475DBFF5B26}</x14:id>
        </ext>
      </extLst>
    </cfRule>
    <cfRule type="dataBar" priority="1707">
      <dataBar>
        <cfvo type="min"/>
        <cfvo type="max"/>
        <color rgb="FF00B0F0"/>
      </dataBar>
      <extLst>
        <ext xmlns:x14="http://schemas.microsoft.com/office/spreadsheetml/2009/9/main" uri="{B025F937-C7B1-47D3-B67F-A62EFF666E3E}">
          <x14:id>{4CE5C2C3-C612-4253-B887-044F0436BB71}</x14:id>
        </ext>
      </extLst>
    </cfRule>
    <cfRule type="dataBar" priority="1708">
      <dataBar>
        <cfvo type="num" val="0"/>
        <cfvo type="num" val="1"/>
        <color rgb="FF63C384"/>
      </dataBar>
      <extLst>
        <ext xmlns:x14="http://schemas.microsoft.com/office/spreadsheetml/2009/9/main" uri="{B025F937-C7B1-47D3-B67F-A62EFF666E3E}">
          <x14:id>{6265BDE2-9176-4AB1-8355-F273E36BC618}</x14:id>
        </ext>
      </extLst>
    </cfRule>
    <cfRule type="dataBar" priority="1709">
      <dataBar>
        <cfvo type="min"/>
        <cfvo type="max"/>
        <color rgb="FF008AEF"/>
      </dataBar>
      <extLst>
        <ext xmlns:x14="http://schemas.microsoft.com/office/spreadsheetml/2009/9/main" uri="{B025F937-C7B1-47D3-B67F-A62EFF666E3E}">
          <x14:id>{4C46C1F8-4108-4A67-8C9B-7F03DCCC38B8}</x14:id>
        </ext>
      </extLst>
    </cfRule>
  </conditionalFormatting>
  <conditionalFormatting sqref="T86">
    <cfRule type="dataBar" priority="49">
      <dataBar>
        <cfvo type="num" val="0"/>
        <cfvo type="num" val="1"/>
        <color theme="9" tint="-0.499984740745262"/>
      </dataBar>
      <extLst>
        <ext xmlns:x14="http://schemas.microsoft.com/office/spreadsheetml/2009/9/main" uri="{B025F937-C7B1-47D3-B67F-A62EFF666E3E}">
          <x14:id>{8CA59A90-558A-43F0-8DF2-84BFFF442DF1}</x14:id>
        </ext>
      </extLst>
    </cfRule>
    <cfRule type="dataBar" priority="50">
      <dataBar>
        <cfvo type="num" val="0"/>
        <cfvo type="num" val="1"/>
        <color rgb="FF638EC6"/>
      </dataBar>
      <extLst>
        <ext xmlns:x14="http://schemas.microsoft.com/office/spreadsheetml/2009/9/main" uri="{B025F937-C7B1-47D3-B67F-A62EFF666E3E}">
          <x14:id>{F1EBDDA2-BC25-4F1D-BD6A-748898936720}</x14:id>
        </ext>
      </extLst>
    </cfRule>
    <cfRule type="dataBar" priority="51">
      <dataBar>
        <cfvo type="num" val="0"/>
        <cfvo type="num" val="1"/>
        <color rgb="FF00B0F0"/>
      </dataBar>
      <extLst>
        <ext xmlns:x14="http://schemas.microsoft.com/office/spreadsheetml/2009/9/main" uri="{B025F937-C7B1-47D3-B67F-A62EFF666E3E}">
          <x14:id>{45BAE452-95E3-467E-9660-6637D9A80127}</x14:id>
        </ext>
      </extLst>
    </cfRule>
    <cfRule type="dataBar" priority="52">
      <dataBar>
        <cfvo type="min"/>
        <cfvo type="max"/>
        <color rgb="FF00B0F0"/>
      </dataBar>
      <extLst>
        <ext xmlns:x14="http://schemas.microsoft.com/office/spreadsheetml/2009/9/main" uri="{B025F937-C7B1-47D3-B67F-A62EFF666E3E}">
          <x14:id>{EBBD3BE2-15F5-4ADC-A1F1-A3BC8E653603}</x14:id>
        </ext>
      </extLst>
    </cfRule>
    <cfRule type="dataBar" priority="53">
      <dataBar>
        <cfvo type="num" val="0"/>
        <cfvo type="num" val="1"/>
        <color rgb="FF63C384"/>
      </dataBar>
      <extLst>
        <ext xmlns:x14="http://schemas.microsoft.com/office/spreadsheetml/2009/9/main" uri="{B025F937-C7B1-47D3-B67F-A62EFF666E3E}">
          <x14:id>{BD082903-5DD6-4084-BE0B-C78E4A708822}</x14:id>
        </ext>
      </extLst>
    </cfRule>
    <cfRule type="dataBar" priority="54">
      <dataBar>
        <cfvo type="min"/>
        <cfvo type="max"/>
        <color rgb="FF008AEF"/>
      </dataBar>
      <extLst>
        <ext xmlns:x14="http://schemas.microsoft.com/office/spreadsheetml/2009/9/main" uri="{B025F937-C7B1-47D3-B67F-A62EFF666E3E}">
          <x14:id>{1CE7E7B4-B706-4833-AC77-A0D2837DEB73}</x14:id>
        </ext>
      </extLst>
    </cfRule>
  </conditionalFormatting>
  <conditionalFormatting sqref="T87">
    <cfRule type="dataBar" priority="43">
      <dataBar>
        <cfvo type="num" val="0"/>
        <cfvo type="num" val="1"/>
        <color theme="9" tint="-0.499984740745262"/>
      </dataBar>
      <extLst>
        <ext xmlns:x14="http://schemas.microsoft.com/office/spreadsheetml/2009/9/main" uri="{B025F937-C7B1-47D3-B67F-A62EFF666E3E}">
          <x14:id>{E45FC690-978D-4B02-A8D0-4234AD7445D0}</x14:id>
        </ext>
      </extLst>
    </cfRule>
    <cfRule type="dataBar" priority="44">
      <dataBar>
        <cfvo type="num" val="0"/>
        <cfvo type="num" val="1"/>
        <color rgb="FF638EC6"/>
      </dataBar>
      <extLst>
        <ext xmlns:x14="http://schemas.microsoft.com/office/spreadsheetml/2009/9/main" uri="{B025F937-C7B1-47D3-B67F-A62EFF666E3E}">
          <x14:id>{C2D8D1EB-CA41-4F31-A043-FD6D905A7811}</x14:id>
        </ext>
      </extLst>
    </cfRule>
    <cfRule type="dataBar" priority="45">
      <dataBar>
        <cfvo type="num" val="0"/>
        <cfvo type="num" val="1"/>
        <color rgb="FF00B0F0"/>
      </dataBar>
      <extLst>
        <ext xmlns:x14="http://schemas.microsoft.com/office/spreadsheetml/2009/9/main" uri="{B025F937-C7B1-47D3-B67F-A62EFF666E3E}">
          <x14:id>{3032AA8E-6719-4FC6-8E70-AD5100491B7C}</x14:id>
        </ext>
      </extLst>
    </cfRule>
    <cfRule type="dataBar" priority="46">
      <dataBar>
        <cfvo type="min"/>
        <cfvo type="max"/>
        <color rgb="FF00B0F0"/>
      </dataBar>
      <extLst>
        <ext xmlns:x14="http://schemas.microsoft.com/office/spreadsheetml/2009/9/main" uri="{B025F937-C7B1-47D3-B67F-A62EFF666E3E}">
          <x14:id>{B342C7E7-74CD-473E-BA39-4D64D5B773C0}</x14:id>
        </ext>
      </extLst>
    </cfRule>
    <cfRule type="dataBar" priority="47">
      <dataBar>
        <cfvo type="num" val="0"/>
        <cfvo type="num" val="1"/>
        <color rgb="FF63C384"/>
      </dataBar>
      <extLst>
        <ext xmlns:x14="http://schemas.microsoft.com/office/spreadsheetml/2009/9/main" uri="{B025F937-C7B1-47D3-B67F-A62EFF666E3E}">
          <x14:id>{A11A64A2-1110-4592-845C-8FD332800887}</x14:id>
        </ext>
      </extLst>
    </cfRule>
    <cfRule type="dataBar" priority="48">
      <dataBar>
        <cfvo type="min"/>
        <cfvo type="max"/>
        <color rgb="FF008AEF"/>
      </dataBar>
      <extLst>
        <ext xmlns:x14="http://schemas.microsoft.com/office/spreadsheetml/2009/9/main" uri="{B025F937-C7B1-47D3-B67F-A62EFF666E3E}">
          <x14:id>{FCB386CA-9FBF-49FA-9E51-1E4E628C0189}</x14:id>
        </ext>
      </extLst>
    </cfRule>
  </conditionalFormatting>
  <conditionalFormatting sqref="T88">
    <cfRule type="dataBar" priority="37">
      <dataBar>
        <cfvo type="num" val="0"/>
        <cfvo type="num" val="1"/>
        <color theme="9" tint="-0.499984740745262"/>
      </dataBar>
      <extLst>
        <ext xmlns:x14="http://schemas.microsoft.com/office/spreadsheetml/2009/9/main" uri="{B025F937-C7B1-47D3-B67F-A62EFF666E3E}">
          <x14:id>{E7A0BD3C-7446-46CD-9E62-C6F8DF188270}</x14:id>
        </ext>
      </extLst>
    </cfRule>
    <cfRule type="dataBar" priority="38">
      <dataBar>
        <cfvo type="num" val="0"/>
        <cfvo type="num" val="1"/>
        <color rgb="FF638EC6"/>
      </dataBar>
      <extLst>
        <ext xmlns:x14="http://schemas.microsoft.com/office/spreadsheetml/2009/9/main" uri="{B025F937-C7B1-47D3-B67F-A62EFF666E3E}">
          <x14:id>{AC8BCCD8-931D-4232-B5BA-EB1FB89E7DB5}</x14:id>
        </ext>
      </extLst>
    </cfRule>
    <cfRule type="dataBar" priority="39">
      <dataBar>
        <cfvo type="num" val="0"/>
        <cfvo type="num" val="1"/>
        <color rgb="FF00B0F0"/>
      </dataBar>
      <extLst>
        <ext xmlns:x14="http://schemas.microsoft.com/office/spreadsheetml/2009/9/main" uri="{B025F937-C7B1-47D3-B67F-A62EFF666E3E}">
          <x14:id>{849149BC-3CB9-42DF-B0EB-8D3F011FE326}</x14:id>
        </ext>
      </extLst>
    </cfRule>
    <cfRule type="dataBar" priority="40">
      <dataBar>
        <cfvo type="min"/>
        <cfvo type="max"/>
        <color rgb="FF00B0F0"/>
      </dataBar>
      <extLst>
        <ext xmlns:x14="http://schemas.microsoft.com/office/spreadsheetml/2009/9/main" uri="{B025F937-C7B1-47D3-B67F-A62EFF666E3E}">
          <x14:id>{033B900A-9DBE-4B97-B380-5C04EEAC7A9A}</x14:id>
        </ext>
      </extLst>
    </cfRule>
    <cfRule type="dataBar" priority="41">
      <dataBar>
        <cfvo type="num" val="0"/>
        <cfvo type="num" val="1"/>
        <color rgb="FF63C384"/>
      </dataBar>
      <extLst>
        <ext xmlns:x14="http://schemas.microsoft.com/office/spreadsheetml/2009/9/main" uri="{B025F937-C7B1-47D3-B67F-A62EFF666E3E}">
          <x14:id>{2401F457-E6FC-4A67-B40F-4BB281621A46}</x14:id>
        </ext>
      </extLst>
    </cfRule>
    <cfRule type="dataBar" priority="42">
      <dataBar>
        <cfvo type="min"/>
        <cfvo type="max"/>
        <color rgb="FF008AEF"/>
      </dataBar>
      <extLst>
        <ext xmlns:x14="http://schemas.microsoft.com/office/spreadsheetml/2009/9/main" uri="{B025F937-C7B1-47D3-B67F-A62EFF666E3E}">
          <x14:id>{0C314A35-D8ED-4C54-AD19-89FB341DB783}</x14:id>
        </ext>
      </extLst>
    </cfRule>
  </conditionalFormatting>
  <conditionalFormatting sqref="T89">
    <cfRule type="dataBar" priority="31">
      <dataBar>
        <cfvo type="num" val="0"/>
        <cfvo type="num" val="1"/>
        <color theme="9" tint="-0.499984740745262"/>
      </dataBar>
      <extLst>
        <ext xmlns:x14="http://schemas.microsoft.com/office/spreadsheetml/2009/9/main" uri="{B025F937-C7B1-47D3-B67F-A62EFF666E3E}">
          <x14:id>{267C5091-3440-4252-887C-5D82984E3637}</x14:id>
        </ext>
      </extLst>
    </cfRule>
    <cfRule type="dataBar" priority="32">
      <dataBar>
        <cfvo type="num" val="0"/>
        <cfvo type="num" val="1"/>
        <color rgb="FF638EC6"/>
      </dataBar>
      <extLst>
        <ext xmlns:x14="http://schemas.microsoft.com/office/spreadsheetml/2009/9/main" uri="{B025F937-C7B1-47D3-B67F-A62EFF666E3E}">
          <x14:id>{AF09A5AE-877B-4777-AFFF-687E87FF0A4D}</x14:id>
        </ext>
      </extLst>
    </cfRule>
    <cfRule type="dataBar" priority="33">
      <dataBar>
        <cfvo type="num" val="0"/>
        <cfvo type="num" val="1"/>
        <color rgb="FF00B0F0"/>
      </dataBar>
      <extLst>
        <ext xmlns:x14="http://schemas.microsoft.com/office/spreadsheetml/2009/9/main" uri="{B025F937-C7B1-47D3-B67F-A62EFF666E3E}">
          <x14:id>{0A07CA39-7DC4-4607-854F-566644CF0BB8}</x14:id>
        </ext>
      </extLst>
    </cfRule>
    <cfRule type="dataBar" priority="34">
      <dataBar>
        <cfvo type="min"/>
        <cfvo type="max"/>
        <color rgb="FF00B0F0"/>
      </dataBar>
      <extLst>
        <ext xmlns:x14="http://schemas.microsoft.com/office/spreadsheetml/2009/9/main" uri="{B025F937-C7B1-47D3-B67F-A62EFF666E3E}">
          <x14:id>{72193BAB-FCB9-404A-A9B3-2600B5AB2E78}</x14:id>
        </ext>
      </extLst>
    </cfRule>
    <cfRule type="dataBar" priority="35">
      <dataBar>
        <cfvo type="num" val="0"/>
        <cfvo type="num" val="1"/>
        <color rgb="FF63C384"/>
      </dataBar>
      <extLst>
        <ext xmlns:x14="http://schemas.microsoft.com/office/spreadsheetml/2009/9/main" uri="{B025F937-C7B1-47D3-B67F-A62EFF666E3E}">
          <x14:id>{93A746A5-4138-41CA-ACE8-677318779D90}</x14:id>
        </ext>
      </extLst>
    </cfRule>
    <cfRule type="dataBar" priority="36">
      <dataBar>
        <cfvo type="min"/>
        <cfvo type="max"/>
        <color rgb="FF008AEF"/>
      </dataBar>
      <extLst>
        <ext xmlns:x14="http://schemas.microsoft.com/office/spreadsheetml/2009/9/main" uri="{B025F937-C7B1-47D3-B67F-A62EFF666E3E}">
          <x14:id>{B8F07F45-D17A-409F-85B2-8A247ADD80E1}</x14:id>
        </ext>
      </extLst>
    </cfRule>
  </conditionalFormatting>
  <conditionalFormatting sqref="T90">
    <cfRule type="dataBar" priority="25">
      <dataBar>
        <cfvo type="num" val="0"/>
        <cfvo type="num" val="1"/>
        <color theme="9" tint="-0.499984740745262"/>
      </dataBar>
      <extLst>
        <ext xmlns:x14="http://schemas.microsoft.com/office/spreadsheetml/2009/9/main" uri="{B025F937-C7B1-47D3-B67F-A62EFF666E3E}">
          <x14:id>{57B1E619-AAA5-4715-95E5-6937E2E87738}</x14:id>
        </ext>
      </extLst>
    </cfRule>
    <cfRule type="dataBar" priority="26">
      <dataBar>
        <cfvo type="num" val="0"/>
        <cfvo type="num" val="1"/>
        <color rgb="FF638EC6"/>
      </dataBar>
      <extLst>
        <ext xmlns:x14="http://schemas.microsoft.com/office/spreadsheetml/2009/9/main" uri="{B025F937-C7B1-47D3-B67F-A62EFF666E3E}">
          <x14:id>{849EB336-49E9-45F8-8D95-B32F9B4C21C4}</x14:id>
        </ext>
      </extLst>
    </cfRule>
    <cfRule type="dataBar" priority="27">
      <dataBar>
        <cfvo type="num" val="0"/>
        <cfvo type="num" val="1"/>
        <color rgb="FF00B0F0"/>
      </dataBar>
      <extLst>
        <ext xmlns:x14="http://schemas.microsoft.com/office/spreadsheetml/2009/9/main" uri="{B025F937-C7B1-47D3-B67F-A62EFF666E3E}">
          <x14:id>{72879A7B-5037-4DC8-93FC-031475075C4E}</x14:id>
        </ext>
      </extLst>
    </cfRule>
    <cfRule type="dataBar" priority="28">
      <dataBar>
        <cfvo type="min"/>
        <cfvo type="max"/>
        <color rgb="FF00B0F0"/>
      </dataBar>
      <extLst>
        <ext xmlns:x14="http://schemas.microsoft.com/office/spreadsheetml/2009/9/main" uri="{B025F937-C7B1-47D3-B67F-A62EFF666E3E}">
          <x14:id>{3F1986AA-F29B-4CFE-BE51-64362C1C98E6}</x14:id>
        </ext>
      </extLst>
    </cfRule>
    <cfRule type="dataBar" priority="29">
      <dataBar>
        <cfvo type="num" val="0"/>
        <cfvo type="num" val="1"/>
        <color rgb="FF63C384"/>
      </dataBar>
      <extLst>
        <ext xmlns:x14="http://schemas.microsoft.com/office/spreadsheetml/2009/9/main" uri="{B025F937-C7B1-47D3-B67F-A62EFF666E3E}">
          <x14:id>{447440F2-0537-423E-A598-0409BA516AA5}</x14:id>
        </ext>
      </extLst>
    </cfRule>
    <cfRule type="dataBar" priority="30">
      <dataBar>
        <cfvo type="min"/>
        <cfvo type="max"/>
        <color rgb="FF008AEF"/>
      </dataBar>
      <extLst>
        <ext xmlns:x14="http://schemas.microsoft.com/office/spreadsheetml/2009/9/main" uri="{B025F937-C7B1-47D3-B67F-A62EFF666E3E}">
          <x14:id>{93132F1D-F298-4000-9D19-934210ECFBE2}</x14:id>
        </ext>
      </extLst>
    </cfRule>
  </conditionalFormatting>
  <conditionalFormatting sqref="T92">
    <cfRule type="dataBar" priority="19">
      <dataBar>
        <cfvo type="num" val="0"/>
        <cfvo type="num" val="1"/>
        <color theme="9" tint="-0.499984740745262"/>
      </dataBar>
      <extLst>
        <ext xmlns:x14="http://schemas.microsoft.com/office/spreadsheetml/2009/9/main" uri="{B025F937-C7B1-47D3-B67F-A62EFF666E3E}">
          <x14:id>{C668EF34-157B-4063-9A34-719FEC34AFF6}</x14:id>
        </ext>
      </extLst>
    </cfRule>
    <cfRule type="dataBar" priority="20">
      <dataBar>
        <cfvo type="num" val="0"/>
        <cfvo type="num" val="1"/>
        <color rgb="FF638EC6"/>
      </dataBar>
      <extLst>
        <ext xmlns:x14="http://schemas.microsoft.com/office/spreadsheetml/2009/9/main" uri="{B025F937-C7B1-47D3-B67F-A62EFF666E3E}">
          <x14:id>{8B86231D-CC29-4D7F-9560-DCE859592922}</x14:id>
        </ext>
      </extLst>
    </cfRule>
    <cfRule type="dataBar" priority="21">
      <dataBar>
        <cfvo type="num" val="0"/>
        <cfvo type="num" val="1"/>
        <color rgb="FF00B0F0"/>
      </dataBar>
      <extLst>
        <ext xmlns:x14="http://schemas.microsoft.com/office/spreadsheetml/2009/9/main" uri="{B025F937-C7B1-47D3-B67F-A62EFF666E3E}">
          <x14:id>{B1662F2C-09AA-4928-A716-C203DB2FD46D}</x14:id>
        </ext>
      </extLst>
    </cfRule>
    <cfRule type="dataBar" priority="22">
      <dataBar>
        <cfvo type="min"/>
        <cfvo type="max"/>
        <color rgb="FF00B0F0"/>
      </dataBar>
      <extLst>
        <ext xmlns:x14="http://schemas.microsoft.com/office/spreadsheetml/2009/9/main" uri="{B025F937-C7B1-47D3-B67F-A62EFF666E3E}">
          <x14:id>{97D65A65-50E2-48A9-8C16-840F4C1FC931}</x14:id>
        </ext>
      </extLst>
    </cfRule>
    <cfRule type="dataBar" priority="23">
      <dataBar>
        <cfvo type="num" val="0"/>
        <cfvo type="num" val="1"/>
        <color rgb="FF63C384"/>
      </dataBar>
      <extLst>
        <ext xmlns:x14="http://schemas.microsoft.com/office/spreadsheetml/2009/9/main" uri="{B025F937-C7B1-47D3-B67F-A62EFF666E3E}">
          <x14:id>{6EC42BF5-C802-4179-987B-05CBA5483E6E}</x14:id>
        </ext>
      </extLst>
    </cfRule>
    <cfRule type="dataBar" priority="24">
      <dataBar>
        <cfvo type="min"/>
        <cfvo type="max"/>
        <color rgb="FF008AEF"/>
      </dataBar>
      <extLst>
        <ext xmlns:x14="http://schemas.microsoft.com/office/spreadsheetml/2009/9/main" uri="{B025F937-C7B1-47D3-B67F-A62EFF666E3E}">
          <x14:id>{155A4A0B-4ED8-4EBE-BA26-4DEF88E4C8B4}</x14:id>
        </ext>
      </extLst>
    </cfRule>
  </conditionalFormatting>
  <conditionalFormatting sqref="T93">
    <cfRule type="dataBar" priority="13">
      <dataBar>
        <cfvo type="num" val="0"/>
        <cfvo type="num" val="1"/>
        <color theme="9" tint="-0.499984740745262"/>
      </dataBar>
      <extLst>
        <ext xmlns:x14="http://schemas.microsoft.com/office/spreadsheetml/2009/9/main" uri="{B025F937-C7B1-47D3-B67F-A62EFF666E3E}">
          <x14:id>{D6D5961D-12E3-478C-8763-A107EE258FDD}</x14:id>
        </ext>
      </extLst>
    </cfRule>
    <cfRule type="dataBar" priority="14">
      <dataBar>
        <cfvo type="num" val="0"/>
        <cfvo type="num" val="1"/>
        <color rgb="FF638EC6"/>
      </dataBar>
      <extLst>
        <ext xmlns:x14="http://schemas.microsoft.com/office/spreadsheetml/2009/9/main" uri="{B025F937-C7B1-47D3-B67F-A62EFF666E3E}">
          <x14:id>{8682D4F0-F298-4B3C-89B1-1D237231AC10}</x14:id>
        </ext>
      </extLst>
    </cfRule>
    <cfRule type="dataBar" priority="15">
      <dataBar>
        <cfvo type="num" val="0"/>
        <cfvo type="num" val="1"/>
        <color rgb="FF00B0F0"/>
      </dataBar>
      <extLst>
        <ext xmlns:x14="http://schemas.microsoft.com/office/spreadsheetml/2009/9/main" uri="{B025F937-C7B1-47D3-B67F-A62EFF666E3E}">
          <x14:id>{6037D7A3-C7DE-4C6A-970F-2A4CC6CECD14}</x14:id>
        </ext>
      </extLst>
    </cfRule>
    <cfRule type="dataBar" priority="16">
      <dataBar>
        <cfvo type="min"/>
        <cfvo type="max"/>
        <color rgb="FF00B0F0"/>
      </dataBar>
      <extLst>
        <ext xmlns:x14="http://schemas.microsoft.com/office/spreadsheetml/2009/9/main" uri="{B025F937-C7B1-47D3-B67F-A62EFF666E3E}">
          <x14:id>{919C9D12-38DE-4CD6-954C-D8AED0ABD8E0}</x14:id>
        </ext>
      </extLst>
    </cfRule>
    <cfRule type="dataBar" priority="17">
      <dataBar>
        <cfvo type="num" val="0"/>
        <cfvo type="num" val="1"/>
        <color rgb="FF63C384"/>
      </dataBar>
      <extLst>
        <ext xmlns:x14="http://schemas.microsoft.com/office/spreadsheetml/2009/9/main" uri="{B025F937-C7B1-47D3-B67F-A62EFF666E3E}">
          <x14:id>{F2F6B310-D67E-4F62-8BEB-163421EEF661}</x14:id>
        </ext>
      </extLst>
    </cfRule>
    <cfRule type="dataBar" priority="18">
      <dataBar>
        <cfvo type="min"/>
        <cfvo type="max"/>
        <color rgb="FF008AEF"/>
      </dataBar>
      <extLst>
        <ext xmlns:x14="http://schemas.microsoft.com/office/spreadsheetml/2009/9/main" uri="{B025F937-C7B1-47D3-B67F-A62EFF666E3E}">
          <x14:id>{9DD3A55C-17F4-4148-AEC9-B0BDC50A771A}</x14:id>
        </ext>
      </extLst>
    </cfRule>
  </conditionalFormatting>
  <conditionalFormatting sqref="T94">
    <cfRule type="dataBar" priority="7">
      <dataBar>
        <cfvo type="num" val="0"/>
        <cfvo type="num" val="1"/>
        <color theme="9" tint="-0.499984740745262"/>
      </dataBar>
      <extLst>
        <ext xmlns:x14="http://schemas.microsoft.com/office/spreadsheetml/2009/9/main" uri="{B025F937-C7B1-47D3-B67F-A62EFF666E3E}">
          <x14:id>{B955E62B-3966-409C-BCBF-DD5927002109}</x14:id>
        </ext>
      </extLst>
    </cfRule>
    <cfRule type="dataBar" priority="8">
      <dataBar>
        <cfvo type="num" val="0"/>
        <cfvo type="num" val="1"/>
        <color rgb="FF638EC6"/>
      </dataBar>
      <extLst>
        <ext xmlns:x14="http://schemas.microsoft.com/office/spreadsheetml/2009/9/main" uri="{B025F937-C7B1-47D3-B67F-A62EFF666E3E}">
          <x14:id>{D1F7B3C1-F8C1-4482-AA4E-0B4BFD8AD7DF}</x14:id>
        </ext>
      </extLst>
    </cfRule>
    <cfRule type="dataBar" priority="9">
      <dataBar>
        <cfvo type="num" val="0"/>
        <cfvo type="num" val="1"/>
        <color rgb="FF00B0F0"/>
      </dataBar>
      <extLst>
        <ext xmlns:x14="http://schemas.microsoft.com/office/spreadsheetml/2009/9/main" uri="{B025F937-C7B1-47D3-B67F-A62EFF666E3E}">
          <x14:id>{79B50342-AEDD-49B6-8381-F9CF2E25E25E}</x14:id>
        </ext>
      </extLst>
    </cfRule>
    <cfRule type="dataBar" priority="10">
      <dataBar>
        <cfvo type="min"/>
        <cfvo type="max"/>
        <color rgb="FF00B0F0"/>
      </dataBar>
      <extLst>
        <ext xmlns:x14="http://schemas.microsoft.com/office/spreadsheetml/2009/9/main" uri="{B025F937-C7B1-47D3-B67F-A62EFF666E3E}">
          <x14:id>{FA2D5BA0-8BB5-43C9-BBE7-0EA4405D0D74}</x14:id>
        </ext>
      </extLst>
    </cfRule>
    <cfRule type="dataBar" priority="11">
      <dataBar>
        <cfvo type="num" val="0"/>
        <cfvo type="num" val="1"/>
        <color rgb="FF63C384"/>
      </dataBar>
      <extLst>
        <ext xmlns:x14="http://schemas.microsoft.com/office/spreadsheetml/2009/9/main" uri="{B025F937-C7B1-47D3-B67F-A62EFF666E3E}">
          <x14:id>{19DF429A-1137-447E-879A-2759EE81C84B}</x14:id>
        </ext>
      </extLst>
    </cfRule>
    <cfRule type="dataBar" priority="12">
      <dataBar>
        <cfvo type="min"/>
        <cfvo type="max"/>
        <color rgb="FF008AEF"/>
      </dataBar>
      <extLst>
        <ext xmlns:x14="http://schemas.microsoft.com/office/spreadsheetml/2009/9/main" uri="{B025F937-C7B1-47D3-B67F-A62EFF666E3E}">
          <x14:id>{994DE115-7895-4475-B8D5-125D045CA4FF}</x14:id>
        </ext>
      </extLst>
    </cfRule>
  </conditionalFormatting>
  <conditionalFormatting sqref="T97">
    <cfRule type="dataBar" priority="1">
      <dataBar>
        <cfvo type="num" val="0"/>
        <cfvo type="num" val="1"/>
        <color theme="9" tint="-0.499984740745262"/>
      </dataBar>
      <extLst>
        <ext xmlns:x14="http://schemas.microsoft.com/office/spreadsheetml/2009/9/main" uri="{B025F937-C7B1-47D3-B67F-A62EFF666E3E}">
          <x14:id>{64D3512D-00E7-4258-A38A-0797917C7729}</x14:id>
        </ext>
      </extLst>
    </cfRule>
    <cfRule type="dataBar" priority="2">
      <dataBar>
        <cfvo type="num" val="0"/>
        <cfvo type="num" val="1"/>
        <color rgb="FF638EC6"/>
      </dataBar>
      <extLst>
        <ext xmlns:x14="http://schemas.microsoft.com/office/spreadsheetml/2009/9/main" uri="{B025F937-C7B1-47D3-B67F-A62EFF666E3E}">
          <x14:id>{E0DD4F09-E1A4-43E3-89CC-A7B3FDCEC64C}</x14:id>
        </ext>
      </extLst>
    </cfRule>
    <cfRule type="dataBar" priority="3">
      <dataBar>
        <cfvo type="num" val="0"/>
        <cfvo type="num" val="1"/>
        <color rgb="FF00B0F0"/>
      </dataBar>
      <extLst>
        <ext xmlns:x14="http://schemas.microsoft.com/office/spreadsheetml/2009/9/main" uri="{B025F937-C7B1-47D3-B67F-A62EFF666E3E}">
          <x14:id>{CF7EC0C5-769E-4BC8-BA1B-CC01DD803AF6}</x14:id>
        </ext>
      </extLst>
    </cfRule>
    <cfRule type="dataBar" priority="4">
      <dataBar>
        <cfvo type="min"/>
        <cfvo type="max"/>
        <color rgb="FF00B0F0"/>
      </dataBar>
      <extLst>
        <ext xmlns:x14="http://schemas.microsoft.com/office/spreadsheetml/2009/9/main" uri="{B025F937-C7B1-47D3-B67F-A62EFF666E3E}">
          <x14:id>{E6A55156-8E43-4B98-8469-981FD511AE39}</x14:id>
        </ext>
      </extLst>
    </cfRule>
    <cfRule type="dataBar" priority="5">
      <dataBar>
        <cfvo type="num" val="0"/>
        <cfvo type="num" val="1"/>
        <color rgb="FF63C384"/>
      </dataBar>
      <extLst>
        <ext xmlns:x14="http://schemas.microsoft.com/office/spreadsheetml/2009/9/main" uri="{B025F937-C7B1-47D3-B67F-A62EFF666E3E}">
          <x14:id>{36202544-20CE-4FA2-8CBE-BCB4152328AF}</x14:id>
        </ext>
      </extLst>
    </cfRule>
    <cfRule type="dataBar" priority="6">
      <dataBar>
        <cfvo type="min"/>
        <cfvo type="max"/>
        <color rgb="FF008AEF"/>
      </dataBar>
      <extLst>
        <ext xmlns:x14="http://schemas.microsoft.com/office/spreadsheetml/2009/9/main" uri="{B025F937-C7B1-47D3-B67F-A62EFF666E3E}">
          <x14:id>{E43C1EA3-B16C-4E34-A855-25B98C95C8C2}</x14:id>
        </ext>
      </extLst>
    </cfRule>
  </conditionalFormatting>
  <conditionalFormatting sqref="T102:T106">
    <cfRule type="dataBar" priority="1443">
      <dataBar>
        <cfvo type="num" val="0"/>
        <cfvo type="num" val="1"/>
        <color theme="9" tint="-0.499984740745262"/>
      </dataBar>
      <extLst>
        <ext xmlns:x14="http://schemas.microsoft.com/office/spreadsheetml/2009/9/main" uri="{B025F937-C7B1-47D3-B67F-A62EFF666E3E}">
          <x14:id>{2E93AB5F-F25A-4A2D-932E-3EAA92AA68E4}</x14:id>
        </ext>
      </extLst>
    </cfRule>
    <cfRule type="dataBar" priority="1444">
      <dataBar>
        <cfvo type="num" val="0"/>
        <cfvo type="num" val="1"/>
        <color rgb="FF638EC6"/>
      </dataBar>
      <extLst>
        <ext xmlns:x14="http://schemas.microsoft.com/office/spreadsheetml/2009/9/main" uri="{B025F937-C7B1-47D3-B67F-A62EFF666E3E}">
          <x14:id>{400F3956-CE5F-4AF9-BBCB-C1C000FB5959}</x14:id>
        </ext>
      </extLst>
    </cfRule>
    <cfRule type="dataBar" priority="1445">
      <dataBar>
        <cfvo type="num" val="0"/>
        <cfvo type="num" val="1"/>
        <color rgb="FF00B0F0"/>
      </dataBar>
      <extLst>
        <ext xmlns:x14="http://schemas.microsoft.com/office/spreadsheetml/2009/9/main" uri="{B025F937-C7B1-47D3-B67F-A62EFF666E3E}">
          <x14:id>{63304A39-80AE-420E-943E-9B7A4F2FB8B2}</x14:id>
        </ext>
      </extLst>
    </cfRule>
    <cfRule type="dataBar" priority="1446">
      <dataBar>
        <cfvo type="min"/>
        <cfvo type="max"/>
        <color rgb="FF00B0F0"/>
      </dataBar>
      <extLst>
        <ext xmlns:x14="http://schemas.microsoft.com/office/spreadsheetml/2009/9/main" uri="{B025F937-C7B1-47D3-B67F-A62EFF666E3E}">
          <x14:id>{F26E837E-06B7-465B-8E14-6EAD9F7BC947}</x14:id>
        </ext>
      </extLst>
    </cfRule>
    <cfRule type="dataBar" priority="1447">
      <dataBar>
        <cfvo type="num" val="0"/>
        <cfvo type="num" val="1"/>
        <color rgb="FF63C384"/>
      </dataBar>
      <extLst>
        <ext xmlns:x14="http://schemas.microsoft.com/office/spreadsheetml/2009/9/main" uri="{B025F937-C7B1-47D3-B67F-A62EFF666E3E}">
          <x14:id>{58F99C18-890A-4267-B98D-5C8F487B157D}</x14:id>
        </ext>
      </extLst>
    </cfRule>
    <cfRule type="dataBar" priority="1448">
      <dataBar>
        <cfvo type="min"/>
        <cfvo type="max"/>
        <color rgb="FF008AEF"/>
      </dataBar>
      <extLst>
        <ext xmlns:x14="http://schemas.microsoft.com/office/spreadsheetml/2009/9/main" uri="{B025F937-C7B1-47D3-B67F-A62EFF666E3E}">
          <x14:id>{E155493C-1AFD-403C-804D-5BE464BD7319}</x14:id>
        </ext>
      </extLst>
    </cfRule>
  </conditionalFormatting>
  <conditionalFormatting sqref="T110:T115">
    <cfRule type="dataBar" priority="1407">
      <dataBar>
        <cfvo type="num" val="0"/>
        <cfvo type="num" val="1"/>
        <color theme="9" tint="-0.499984740745262"/>
      </dataBar>
      <extLst>
        <ext xmlns:x14="http://schemas.microsoft.com/office/spreadsheetml/2009/9/main" uri="{B025F937-C7B1-47D3-B67F-A62EFF666E3E}">
          <x14:id>{F1F03CE6-AC0E-417A-B0FF-BCDFB40CE7BA}</x14:id>
        </ext>
      </extLst>
    </cfRule>
    <cfRule type="dataBar" priority="1408">
      <dataBar>
        <cfvo type="num" val="0"/>
        <cfvo type="num" val="1"/>
        <color rgb="FF638EC6"/>
      </dataBar>
      <extLst>
        <ext xmlns:x14="http://schemas.microsoft.com/office/spreadsheetml/2009/9/main" uri="{B025F937-C7B1-47D3-B67F-A62EFF666E3E}">
          <x14:id>{AA1DC04F-2046-43BD-BF71-8726592ABAEB}</x14:id>
        </ext>
      </extLst>
    </cfRule>
    <cfRule type="dataBar" priority="1409">
      <dataBar>
        <cfvo type="num" val="0"/>
        <cfvo type="num" val="1"/>
        <color rgb="FF00B0F0"/>
      </dataBar>
      <extLst>
        <ext xmlns:x14="http://schemas.microsoft.com/office/spreadsheetml/2009/9/main" uri="{B025F937-C7B1-47D3-B67F-A62EFF666E3E}">
          <x14:id>{A38A24CF-633C-45BD-9F77-1FA090F3A92B}</x14:id>
        </ext>
      </extLst>
    </cfRule>
    <cfRule type="dataBar" priority="1410">
      <dataBar>
        <cfvo type="min"/>
        <cfvo type="max"/>
        <color rgb="FF00B0F0"/>
      </dataBar>
      <extLst>
        <ext xmlns:x14="http://schemas.microsoft.com/office/spreadsheetml/2009/9/main" uri="{B025F937-C7B1-47D3-B67F-A62EFF666E3E}">
          <x14:id>{049FDC9D-E17A-4C66-9A4F-4E4FA5B80CDD}</x14:id>
        </ext>
      </extLst>
    </cfRule>
    <cfRule type="dataBar" priority="1411">
      <dataBar>
        <cfvo type="num" val="0"/>
        <cfvo type="num" val="1"/>
        <color rgb="FF63C384"/>
      </dataBar>
      <extLst>
        <ext xmlns:x14="http://schemas.microsoft.com/office/spreadsheetml/2009/9/main" uri="{B025F937-C7B1-47D3-B67F-A62EFF666E3E}">
          <x14:id>{D527A0C7-A131-41DC-BC53-FFEA4822599D}</x14:id>
        </ext>
      </extLst>
    </cfRule>
    <cfRule type="dataBar" priority="1412">
      <dataBar>
        <cfvo type="min"/>
        <cfvo type="max"/>
        <color rgb="FF008AEF"/>
      </dataBar>
      <extLst>
        <ext xmlns:x14="http://schemas.microsoft.com/office/spreadsheetml/2009/9/main" uri="{B025F937-C7B1-47D3-B67F-A62EFF666E3E}">
          <x14:id>{E034DA16-5C4C-4E45-B823-B58FDF9D30BC}</x14:id>
        </ext>
      </extLst>
    </cfRule>
  </conditionalFormatting>
  <conditionalFormatting sqref="V12">
    <cfRule type="dataBar" priority="1307">
      <dataBar>
        <cfvo type="num" val="0"/>
        <cfvo type="num" val="1"/>
        <color rgb="FF00B0F0"/>
      </dataBar>
      <extLst>
        <ext xmlns:x14="http://schemas.microsoft.com/office/spreadsheetml/2009/9/main" uri="{B025F937-C7B1-47D3-B67F-A62EFF666E3E}">
          <x14:id>{39555D3F-14B4-4925-9C81-7061832F7F31}</x14:id>
        </ext>
      </extLst>
    </cfRule>
    <cfRule type="dataBar" priority="1308">
      <dataBar>
        <cfvo type="min"/>
        <cfvo type="max"/>
        <color rgb="FF00B0F0"/>
      </dataBar>
      <extLst>
        <ext xmlns:x14="http://schemas.microsoft.com/office/spreadsheetml/2009/9/main" uri="{B025F937-C7B1-47D3-B67F-A62EFF666E3E}">
          <x14:id>{5168864F-7CD9-48B5-B7BF-0DA55D4C10F0}</x14:id>
        </ext>
      </extLst>
    </cfRule>
    <cfRule type="dataBar" priority="1309">
      <dataBar>
        <cfvo type="num" val="0"/>
        <cfvo type="num" val="1"/>
        <color rgb="FF638EC6"/>
      </dataBar>
      <extLst>
        <ext xmlns:x14="http://schemas.microsoft.com/office/spreadsheetml/2009/9/main" uri="{B025F937-C7B1-47D3-B67F-A62EFF666E3E}">
          <x14:id>{932E71A0-8D9F-4009-865D-45C77FB076F9}</x14:id>
        </ext>
      </extLst>
    </cfRule>
    <cfRule type="dataBar" priority="1310">
      <dataBar>
        <cfvo type="min"/>
        <cfvo type="max"/>
        <color rgb="FF008AEF"/>
      </dataBar>
      <extLst>
        <ext xmlns:x14="http://schemas.microsoft.com/office/spreadsheetml/2009/9/main" uri="{B025F937-C7B1-47D3-B67F-A62EFF666E3E}">
          <x14:id>{B9FFAA87-727F-43F1-9989-26471C302248}</x14:id>
        </ext>
      </extLst>
    </cfRule>
    <cfRule type="dataBar" priority="1311">
      <dataBar>
        <cfvo type="num" val="0"/>
        <cfvo type="num" val="1"/>
        <color rgb="FF63C384"/>
      </dataBar>
      <extLst>
        <ext xmlns:x14="http://schemas.microsoft.com/office/spreadsheetml/2009/9/main" uri="{B025F937-C7B1-47D3-B67F-A62EFF666E3E}">
          <x14:id>{92861B2F-D94A-437A-9600-D5813D2F9C0A}</x14:id>
        </ext>
      </extLst>
    </cfRule>
  </conditionalFormatting>
  <conditionalFormatting sqref="V13">
    <cfRule type="dataBar" priority="1297">
      <dataBar>
        <cfvo type="num" val="0"/>
        <cfvo type="num" val="1"/>
        <color rgb="FF00B0F0"/>
      </dataBar>
      <extLst>
        <ext xmlns:x14="http://schemas.microsoft.com/office/spreadsheetml/2009/9/main" uri="{B025F937-C7B1-47D3-B67F-A62EFF666E3E}">
          <x14:id>{55B1E7FC-5155-49B0-BCEF-6C1EEAD15D49}</x14:id>
        </ext>
      </extLst>
    </cfRule>
    <cfRule type="dataBar" priority="1298">
      <dataBar>
        <cfvo type="min"/>
        <cfvo type="max"/>
        <color rgb="FF00B0F0"/>
      </dataBar>
      <extLst>
        <ext xmlns:x14="http://schemas.microsoft.com/office/spreadsheetml/2009/9/main" uri="{B025F937-C7B1-47D3-B67F-A62EFF666E3E}">
          <x14:id>{6D6548FB-3694-49D4-95CE-71587EE8CC77}</x14:id>
        </ext>
      </extLst>
    </cfRule>
    <cfRule type="dataBar" priority="1299">
      <dataBar>
        <cfvo type="num" val="0"/>
        <cfvo type="num" val="1"/>
        <color rgb="FF638EC6"/>
      </dataBar>
      <extLst>
        <ext xmlns:x14="http://schemas.microsoft.com/office/spreadsheetml/2009/9/main" uri="{B025F937-C7B1-47D3-B67F-A62EFF666E3E}">
          <x14:id>{1FD7EA24-0147-4D70-AC50-71500AF7E7F3}</x14:id>
        </ext>
      </extLst>
    </cfRule>
    <cfRule type="dataBar" priority="1300">
      <dataBar>
        <cfvo type="min"/>
        <cfvo type="max"/>
        <color rgb="FF008AEF"/>
      </dataBar>
      <extLst>
        <ext xmlns:x14="http://schemas.microsoft.com/office/spreadsheetml/2009/9/main" uri="{B025F937-C7B1-47D3-B67F-A62EFF666E3E}">
          <x14:id>{736FE467-789A-4877-BA34-3CCAE5283507}</x14:id>
        </ext>
      </extLst>
    </cfRule>
    <cfRule type="dataBar" priority="1301">
      <dataBar>
        <cfvo type="num" val="0"/>
        <cfvo type="num" val="1"/>
        <color rgb="FF63C384"/>
      </dataBar>
      <extLst>
        <ext xmlns:x14="http://schemas.microsoft.com/office/spreadsheetml/2009/9/main" uri="{B025F937-C7B1-47D3-B67F-A62EFF666E3E}">
          <x14:id>{5A763573-5C86-41D2-8AF9-B64AFA3A97D6}</x14:id>
        </ext>
      </extLst>
    </cfRule>
  </conditionalFormatting>
  <conditionalFormatting sqref="V14">
    <cfRule type="dataBar" priority="1287">
      <dataBar>
        <cfvo type="num" val="0"/>
        <cfvo type="num" val="1"/>
        <color rgb="FF00B0F0"/>
      </dataBar>
      <extLst>
        <ext xmlns:x14="http://schemas.microsoft.com/office/spreadsheetml/2009/9/main" uri="{B025F937-C7B1-47D3-B67F-A62EFF666E3E}">
          <x14:id>{AC1525F2-62E2-4119-A814-B81F0CF45756}</x14:id>
        </ext>
      </extLst>
    </cfRule>
    <cfRule type="dataBar" priority="1288">
      <dataBar>
        <cfvo type="min"/>
        <cfvo type="max"/>
        <color rgb="FF00B0F0"/>
      </dataBar>
      <extLst>
        <ext xmlns:x14="http://schemas.microsoft.com/office/spreadsheetml/2009/9/main" uri="{B025F937-C7B1-47D3-B67F-A62EFF666E3E}">
          <x14:id>{85B09C61-6EE0-4580-8E83-949B04CE0704}</x14:id>
        </ext>
      </extLst>
    </cfRule>
    <cfRule type="dataBar" priority="1289">
      <dataBar>
        <cfvo type="num" val="0"/>
        <cfvo type="num" val="1"/>
        <color rgb="FF638EC6"/>
      </dataBar>
      <extLst>
        <ext xmlns:x14="http://schemas.microsoft.com/office/spreadsheetml/2009/9/main" uri="{B025F937-C7B1-47D3-B67F-A62EFF666E3E}">
          <x14:id>{CD2704C7-0E1B-4E70-946A-0829BCF169CC}</x14:id>
        </ext>
      </extLst>
    </cfRule>
    <cfRule type="dataBar" priority="1290">
      <dataBar>
        <cfvo type="min"/>
        <cfvo type="max"/>
        <color rgb="FF008AEF"/>
      </dataBar>
      <extLst>
        <ext xmlns:x14="http://schemas.microsoft.com/office/spreadsheetml/2009/9/main" uri="{B025F937-C7B1-47D3-B67F-A62EFF666E3E}">
          <x14:id>{E86B05DE-8C92-4FEC-8F2E-0687B97C34B5}</x14:id>
        </ext>
      </extLst>
    </cfRule>
    <cfRule type="dataBar" priority="1291">
      <dataBar>
        <cfvo type="num" val="0"/>
        <cfvo type="num" val="1"/>
        <color rgb="FF63C384"/>
      </dataBar>
      <extLst>
        <ext xmlns:x14="http://schemas.microsoft.com/office/spreadsheetml/2009/9/main" uri="{B025F937-C7B1-47D3-B67F-A62EFF666E3E}">
          <x14:id>{8A7F1BCA-5488-4EF5-ABCE-476BEFC71A46}</x14:id>
        </ext>
      </extLst>
    </cfRule>
  </conditionalFormatting>
  <conditionalFormatting sqref="V15">
    <cfRule type="dataBar" priority="1277">
      <dataBar>
        <cfvo type="num" val="0"/>
        <cfvo type="num" val="1"/>
        <color rgb="FF00B0F0"/>
      </dataBar>
      <extLst>
        <ext xmlns:x14="http://schemas.microsoft.com/office/spreadsheetml/2009/9/main" uri="{B025F937-C7B1-47D3-B67F-A62EFF666E3E}">
          <x14:id>{07176379-5772-4595-BCF2-B759DA632479}</x14:id>
        </ext>
      </extLst>
    </cfRule>
    <cfRule type="dataBar" priority="1278">
      <dataBar>
        <cfvo type="min"/>
        <cfvo type="max"/>
        <color rgb="FF00B0F0"/>
      </dataBar>
      <extLst>
        <ext xmlns:x14="http://schemas.microsoft.com/office/spreadsheetml/2009/9/main" uri="{B025F937-C7B1-47D3-B67F-A62EFF666E3E}">
          <x14:id>{241A15A1-D641-461F-8685-91322AB7374F}</x14:id>
        </ext>
      </extLst>
    </cfRule>
    <cfRule type="dataBar" priority="1279">
      <dataBar>
        <cfvo type="num" val="0"/>
        <cfvo type="num" val="1"/>
        <color rgb="FF638EC6"/>
      </dataBar>
      <extLst>
        <ext xmlns:x14="http://schemas.microsoft.com/office/spreadsheetml/2009/9/main" uri="{B025F937-C7B1-47D3-B67F-A62EFF666E3E}">
          <x14:id>{C0C94C25-7A7B-4D12-9E1D-CF5033CD4E19}</x14:id>
        </ext>
      </extLst>
    </cfRule>
    <cfRule type="dataBar" priority="1280">
      <dataBar>
        <cfvo type="min"/>
        <cfvo type="max"/>
        <color rgb="FF008AEF"/>
      </dataBar>
      <extLst>
        <ext xmlns:x14="http://schemas.microsoft.com/office/spreadsheetml/2009/9/main" uri="{B025F937-C7B1-47D3-B67F-A62EFF666E3E}">
          <x14:id>{7B68354F-AF8D-4621-8B98-004A45443A23}</x14:id>
        </ext>
      </extLst>
    </cfRule>
    <cfRule type="dataBar" priority="1281">
      <dataBar>
        <cfvo type="num" val="0"/>
        <cfvo type="num" val="1"/>
        <color rgb="FF63C384"/>
      </dataBar>
      <extLst>
        <ext xmlns:x14="http://schemas.microsoft.com/office/spreadsheetml/2009/9/main" uri="{B025F937-C7B1-47D3-B67F-A62EFF666E3E}">
          <x14:id>{8548C0B2-6254-464F-BAA0-904CD054B0A1}</x14:id>
        </ext>
      </extLst>
    </cfRule>
  </conditionalFormatting>
  <conditionalFormatting sqref="V16">
    <cfRule type="dataBar" priority="1267">
      <dataBar>
        <cfvo type="num" val="0"/>
        <cfvo type="num" val="1"/>
        <color rgb="FF00B0F0"/>
      </dataBar>
      <extLst>
        <ext xmlns:x14="http://schemas.microsoft.com/office/spreadsheetml/2009/9/main" uri="{B025F937-C7B1-47D3-B67F-A62EFF666E3E}">
          <x14:id>{86263377-C1B3-4000-B4C7-2B9C824EAF6F}</x14:id>
        </ext>
      </extLst>
    </cfRule>
    <cfRule type="dataBar" priority="1268">
      <dataBar>
        <cfvo type="min"/>
        <cfvo type="max"/>
        <color rgb="FF00B0F0"/>
      </dataBar>
      <extLst>
        <ext xmlns:x14="http://schemas.microsoft.com/office/spreadsheetml/2009/9/main" uri="{B025F937-C7B1-47D3-B67F-A62EFF666E3E}">
          <x14:id>{46CFAFFD-01F8-423C-81CA-049E78B12057}</x14:id>
        </ext>
      </extLst>
    </cfRule>
    <cfRule type="dataBar" priority="1269">
      <dataBar>
        <cfvo type="num" val="0"/>
        <cfvo type="num" val="1"/>
        <color rgb="FF638EC6"/>
      </dataBar>
      <extLst>
        <ext xmlns:x14="http://schemas.microsoft.com/office/spreadsheetml/2009/9/main" uri="{B025F937-C7B1-47D3-B67F-A62EFF666E3E}">
          <x14:id>{8A0D9B57-66A3-47CE-900B-F5EB72C6FD92}</x14:id>
        </ext>
      </extLst>
    </cfRule>
    <cfRule type="dataBar" priority="1270">
      <dataBar>
        <cfvo type="min"/>
        <cfvo type="max"/>
        <color rgb="FF008AEF"/>
      </dataBar>
      <extLst>
        <ext xmlns:x14="http://schemas.microsoft.com/office/spreadsheetml/2009/9/main" uri="{B025F937-C7B1-47D3-B67F-A62EFF666E3E}">
          <x14:id>{5848A1A8-EFDE-413E-A111-AF4896DDBBF9}</x14:id>
        </ext>
      </extLst>
    </cfRule>
    <cfRule type="dataBar" priority="1271">
      <dataBar>
        <cfvo type="num" val="0"/>
        <cfvo type="num" val="1"/>
        <color rgb="FF63C384"/>
      </dataBar>
      <extLst>
        <ext xmlns:x14="http://schemas.microsoft.com/office/spreadsheetml/2009/9/main" uri="{B025F937-C7B1-47D3-B67F-A62EFF666E3E}">
          <x14:id>{A99CC30C-F6B5-4FE8-A560-A529288A58B3}</x14:id>
        </ext>
      </extLst>
    </cfRule>
  </conditionalFormatting>
  <conditionalFormatting sqref="V32">
    <cfRule type="dataBar" priority="1257">
      <dataBar>
        <cfvo type="num" val="0"/>
        <cfvo type="num" val="1"/>
        <color rgb="FF00B0F0"/>
      </dataBar>
      <extLst>
        <ext xmlns:x14="http://schemas.microsoft.com/office/spreadsheetml/2009/9/main" uri="{B025F937-C7B1-47D3-B67F-A62EFF666E3E}">
          <x14:id>{36A4B991-AC68-4F83-9050-9F4D14C98F56}</x14:id>
        </ext>
      </extLst>
    </cfRule>
    <cfRule type="dataBar" priority="1258">
      <dataBar>
        <cfvo type="min"/>
        <cfvo type="max"/>
        <color rgb="FF00B0F0"/>
      </dataBar>
      <extLst>
        <ext xmlns:x14="http://schemas.microsoft.com/office/spreadsheetml/2009/9/main" uri="{B025F937-C7B1-47D3-B67F-A62EFF666E3E}">
          <x14:id>{75B9D332-F7B0-483D-A2D2-DBDC3B59A2A7}</x14:id>
        </ext>
      </extLst>
    </cfRule>
    <cfRule type="dataBar" priority="1259">
      <dataBar>
        <cfvo type="num" val="0"/>
        <cfvo type="num" val="1"/>
        <color rgb="FF638EC6"/>
      </dataBar>
      <extLst>
        <ext xmlns:x14="http://schemas.microsoft.com/office/spreadsheetml/2009/9/main" uri="{B025F937-C7B1-47D3-B67F-A62EFF666E3E}">
          <x14:id>{E578F888-70C2-484C-B342-6BA2A00D48DE}</x14:id>
        </ext>
      </extLst>
    </cfRule>
    <cfRule type="dataBar" priority="1260">
      <dataBar>
        <cfvo type="min"/>
        <cfvo type="max"/>
        <color rgb="FF008AEF"/>
      </dataBar>
      <extLst>
        <ext xmlns:x14="http://schemas.microsoft.com/office/spreadsheetml/2009/9/main" uri="{B025F937-C7B1-47D3-B67F-A62EFF666E3E}">
          <x14:id>{2E2939E8-F019-40A1-9C4B-33018778FF45}</x14:id>
        </ext>
      </extLst>
    </cfRule>
    <cfRule type="dataBar" priority="1261">
      <dataBar>
        <cfvo type="num" val="0"/>
        <cfvo type="num" val="1"/>
        <color rgb="FF63C384"/>
      </dataBar>
      <extLst>
        <ext xmlns:x14="http://schemas.microsoft.com/office/spreadsheetml/2009/9/main" uri="{B025F937-C7B1-47D3-B67F-A62EFF666E3E}">
          <x14:id>{6749E9A6-7BD4-40E1-AE68-60CD7E06DE15}</x14:id>
        </ext>
      </extLst>
    </cfRule>
  </conditionalFormatting>
  <conditionalFormatting sqref="V33:V44 V9:V11 V17:V31">
    <cfRule type="dataBar" priority="2979">
      <dataBar>
        <cfvo type="num" val="0"/>
        <cfvo type="num" val="1"/>
        <color rgb="FF00B0F0"/>
      </dataBar>
      <extLst>
        <ext xmlns:x14="http://schemas.microsoft.com/office/spreadsheetml/2009/9/main" uri="{B025F937-C7B1-47D3-B67F-A62EFF666E3E}">
          <x14:id>{D678401B-DAF6-45C9-8561-3CE5EA834F42}</x14:id>
        </ext>
      </extLst>
    </cfRule>
    <cfRule type="dataBar" priority="2980">
      <dataBar>
        <cfvo type="min"/>
        <cfvo type="max"/>
        <color rgb="FF00B0F0"/>
      </dataBar>
      <extLst>
        <ext xmlns:x14="http://schemas.microsoft.com/office/spreadsheetml/2009/9/main" uri="{B025F937-C7B1-47D3-B67F-A62EFF666E3E}">
          <x14:id>{099BD792-EB60-498F-A0D0-F502C4243D27}</x14:id>
        </ext>
      </extLst>
    </cfRule>
    <cfRule type="dataBar" priority="2981">
      <dataBar>
        <cfvo type="num" val="0"/>
        <cfvo type="num" val="1"/>
        <color rgb="FF638EC6"/>
      </dataBar>
      <extLst>
        <ext xmlns:x14="http://schemas.microsoft.com/office/spreadsheetml/2009/9/main" uri="{B025F937-C7B1-47D3-B67F-A62EFF666E3E}">
          <x14:id>{02433E5F-C038-4566-82B2-6DAFB58ACCF2}</x14:id>
        </ext>
      </extLst>
    </cfRule>
    <cfRule type="dataBar" priority="2982">
      <dataBar>
        <cfvo type="min"/>
        <cfvo type="max"/>
        <color rgb="FF008AEF"/>
      </dataBar>
      <extLst>
        <ext xmlns:x14="http://schemas.microsoft.com/office/spreadsheetml/2009/9/main" uri="{B025F937-C7B1-47D3-B67F-A62EFF666E3E}">
          <x14:id>{79AD276C-2520-42FC-9C1E-7A4834BFACAB}</x14:id>
        </ext>
      </extLst>
    </cfRule>
    <cfRule type="dataBar" priority="2983">
      <dataBar>
        <cfvo type="num" val="0"/>
        <cfvo type="num" val="1"/>
        <color rgb="FF63C384"/>
      </dataBar>
      <extLst>
        <ext xmlns:x14="http://schemas.microsoft.com/office/spreadsheetml/2009/9/main" uri="{B025F937-C7B1-47D3-B67F-A62EFF666E3E}">
          <x14:id>{EFE52A6E-6733-4F13-A668-C7CBE9975EC3}</x14:id>
        </ext>
      </extLst>
    </cfRule>
  </conditionalFormatting>
  <conditionalFormatting sqref="V47">
    <cfRule type="dataBar" priority="674">
      <dataBar>
        <cfvo type="num" val="0"/>
        <cfvo type="num" val="1"/>
        <color rgb="FF00B0F0"/>
      </dataBar>
      <extLst>
        <ext xmlns:x14="http://schemas.microsoft.com/office/spreadsheetml/2009/9/main" uri="{B025F937-C7B1-47D3-B67F-A62EFF666E3E}">
          <x14:id>{641FE16D-1CF0-4E44-AE55-CA83026ACF56}</x14:id>
        </ext>
      </extLst>
    </cfRule>
    <cfRule type="dataBar" priority="675">
      <dataBar>
        <cfvo type="min"/>
        <cfvo type="max"/>
        <color rgb="FF00B0F0"/>
      </dataBar>
      <extLst>
        <ext xmlns:x14="http://schemas.microsoft.com/office/spreadsheetml/2009/9/main" uri="{B025F937-C7B1-47D3-B67F-A62EFF666E3E}">
          <x14:id>{BB23E229-86DA-4218-80AE-ABA6C0E44DC5}</x14:id>
        </ext>
      </extLst>
    </cfRule>
    <cfRule type="dataBar" priority="676">
      <dataBar>
        <cfvo type="num" val="0"/>
        <cfvo type="num" val="1"/>
        <color rgb="FF638EC6"/>
      </dataBar>
      <extLst>
        <ext xmlns:x14="http://schemas.microsoft.com/office/spreadsheetml/2009/9/main" uri="{B025F937-C7B1-47D3-B67F-A62EFF666E3E}">
          <x14:id>{315FE8A6-63CD-4724-A95D-E683D99D40FF}</x14:id>
        </ext>
      </extLst>
    </cfRule>
    <cfRule type="dataBar" priority="677">
      <dataBar>
        <cfvo type="min"/>
        <cfvo type="max"/>
        <color rgb="FF008AEF"/>
      </dataBar>
      <extLst>
        <ext xmlns:x14="http://schemas.microsoft.com/office/spreadsheetml/2009/9/main" uri="{B025F937-C7B1-47D3-B67F-A62EFF666E3E}">
          <x14:id>{14D32F05-27DA-4FBD-93F3-5D82FC34E6B3}</x14:id>
        </ext>
      </extLst>
    </cfRule>
    <cfRule type="dataBar" priority="678">
      <dataBar>
        <cfvo type="num" val="0"/>
        <cfvo type="num" val="1"/>
        <color rgb="FF63C384"/>
      </dataBar>
      <extLst>
        <ext xmlns:x14="http://schemas.microsoft.com/office/spreadsheetml/2009/9/main" uri="{B025F937-C7B1-47D3-B67F-A62EFF666E3E}">
          <x14:id>{82F8E420-8691-485E-AD6C-5FB2A8C35ABB}</x14:id>
        </ext>
      </extLst>
    </cfRule>
  </conditionalFormatting>
  <conditionalFormatting sqref="V52">
    <cfRule type="dataBar" priority="1197">
      <dataBar>
        <cfvo type="num" val="0"/>
        <cfvo type="num" val="1"/>
        <color rgb="FF00B0F0"/>
      </dataBar>
      <extLst>
        <ext xmlns:x14="http://schemas.microsoft.com/office/spreadsheetml/2009/9/main" uri="{B025F937-C7B1-47D3-B67F-A62EFF666E3E}">
          <x14:id>{CA54087D-D183-4B23-B6D0-D2734B5BF677}</x14:id>
        </ext>
      </extLst>
    </cfRule>
    <cfRule type="dataBar" priority="1198">
      <dataBar>
        <cfvo type="min"/>
        <cfvo type="max"/>
        <color rgb="FF00B0F0"/>
      </dataBar>
      <extLst>
        <ext xmlns:x14="http://schemas.microsoft.com/office/spreadsheetml/2009/9/main" uri="{B025F937-C7B1-47D3-B67F-A62EFF666E3E}">
          <x14:id>{B9373EF1-1FF2-4932-A558-18F7DDC261F5}</x14:id>
        </ext>
      </extLst>
    </cfRule>
    <cfRule type="dataBar" priority="1199">
      <dataBar>
        <cfvo type="num" val="0"/>
        <cfvo type="num" val="1"/>
        <color rgb="FF638EC6"/>
      </dataBar>
      <extLst>
        <ext xmlns:x14="http://schemas.microsoft.com/office/spreadsheetml/2009/9/main" uri="{B025F937-C7B1-47D3-B67F-A62EFF666E3E}">
          <x14:id>{1000325B-F15E-4C79-9D4C-CF4EFD3614D5}</x14:id>
        </ext>
      </extLst>
    </cfRule>
    <cfRule type="dataBar" priority="1200">
      <dataBar>
        <cfvo type="min"/>
        <cfvo type="max"/>
        <color rgb="FF008AEF"/>
      </dataBar>
      <extLst>
        <ext xmlns:x14="http://schemas.microsoft.com/office/spreadsheetml/2009/9/main" uri="{B025F937-C7B1-47D3-B67F-A62EFF666E3E}">
          <x14:id>{2FC8CB73-70BA-4CDE-9AF3-7606C7CA4988}</x14:id>
        </ext>
      </extLst>
    </cfRule>
    <cfRule type="dataBar" priority="1201">
      <dataBar>
        <cfvo type="num" val="0"/>
        <cfvo type="num" val="1"/>
        <color rgb="FF63C384"/>
      </dataBar>
      <extLst>
        <ext xmlns:x14="http://schemas.microsoft.com/office/spreadsheetml/2009/9/main" uri="{B025F937-C7B1-47D3-B67F-A62EFF666E3E}">
          <x14:id>{06D8308C-A17F-4BD9-840A-195CCF280046}</x14:id>
        </ext>
      </extLst>
    </cfRule>
  </conditionalFormatting>
  <conditionalFormatting sqref="V53">
    <cfRule type="dataBar" priority="1172">
      <dataBar>
        <cfvo type="num" val="0"/>
        <cfvo type="num" val="1"/>
        <color rgb="FF00B0F0"/>
      </dataBar>
      <extLst>
        <ext xmlns:x14="http://schemas.microsoft.com/office/spreadsheetml/2009/9/main" uri="{B025F937-C7B1-47D3-B67F-A62EFF666E3E}">
          <x14:id>{CC342517-B3D5-4FE5-B7E3-59A8142FD131}</x14:id>
        </ext>
      </extLst>
    </cfRule>
    <cfRule type="dataBar" priority="1173">
      <dataBar>
        <cfvo type="min"/>
        <cfvo type="max"/>
        <color rgb="FF00B0F0"/>
      </dataBar>
      <extLst>
        <ext xmlns:x14="http://schemas.microsoft.com/office/spreadsheetml/2009/9/main" uri="{B025F937-C7B1-47D3-B67F-A62EFF666E3E}">
          <x14:id>{BC54DF5F-BC0D-4FA5-A85F-B9ADBA5991C4}</x14:id>
        </ext>
      </extLst>
    </cfRule>
    <cfRule type="dataBar" priority="1174">
      <dataBar>
        <cfvo type="num" val="0"/>
        <cfvo type="num" val="1"/>
        <color rgb="FF638EC6"/>
      </dataBar>
      <extLst>
        <ext xmlns:x14="http://schemas.microsoft.com/office/spreadsheetml/2009/9/main" uri="{B025F937-C7B1-47D3-B67F-A62EFF666E3E}">
          <x14:id>{9BA19574-C8B7-42CF-BAA6-DA207C8627B9}</x14:id>
        </ext>
      </extLst>
    </cfRule>
    <cfRule type="dataBar" priority="1175">
      <dataBar>
        <cfvo type="min"/>
        <cfvo type="max"/>
        <color rgb="FF008AEF"/>
      </dataBar>
      <extLst>
        <ext xmlns:x14="http://schemas.microsoft.com/office/spreadsheetml/2009/9/main" uri="{B025F937-C7B1-47D3-B67F-A62EFF666E3E}">
          <x14:id>{A997B878-C1F1-42E3-AD9D-B62D40CBFE5B}</x14:id>
        </ext>
      </extLst>
    </cfRule>
    <cfRule type="dataBar" priority="1176">
      <dataBar>
        <cfvo type="num" val="0"/>
        <cfvo type="num" val="1"/>
        <color rgb="FF63C384"/>
      </dataBar>
      <extLst>
        <ext xmlns:x14="http://schemas.microsoft.com/office/spreadsheetml/2009/9/main" uri="{B025F937-C7B1-47D3-B67F-A62EFF666E3E}">
          <x14:id>{DFBAA571-9B57-4ADB-8167-BDB96BB841E5}</x14:id>
        </ext>
      </extLst>
    </cfRule>
  </conditionalFormatting>
  <conditionalFormatting sqref="V54:V55 V45:V46 V48:V51">
    <cfRule type="dataBar" priority="1227">
      <dataBar>
        <cfvo type="num" val="0"/>
        <cfvo type="num" val="1"/>
        <color rgb="FF00B0F0"/>
      </dataBar>
      <extLst>
        <ext xmlns:x14="http://schemas.microsoft.com/office/spreadsheetml/2009/9/main" uri="{B025F937-C7B1-47D3-B67F-A62EFF666E3E}">
          <x14:id>{8029372D-791B-4B67-8E66-A7A872382D2E}</x14:id>
        </ext>
      </extLst>
    </cfRule>
    <cfRule type="dataBar" priority="1228">
      <dataBar>
        <cfvo type="min"/>
        <cfvo type="max"/>
        <color rgb="FF00B0F0"/>
      </dataBar>
      <extLst>
        <ext xmlns:x14="http://schemas.microsoft.com/office/spreadsheetml/2009/9/main" uri="{B025F937-C7B1-47D3-B67F-A62EFF666E3E}">
          <x14:id>{DC54962E-3D64-434D-AA85-C981A84A6E3E}</x14:id>
        </ext>
      </extLst>
    </cfRule>
    <cfRule type="dataBar" priority="1229">
      <dataBar>
        <cfvo type="num" val="0"/>
        <cfvo type="num" val="1"/>
        <color rgb="FF638EC6"/>
      </dataBar>
      <extLst>
        <ext xmlns:x14="http://schemas.microsoft.com/office/spreadsheetml/2009/9/main" uri="{B025F937-C7B1-47D3-B67F-A62EFF666E3E}">
          <x14:id>{12798E8B-9140-4A50-98B7-6AEB76943A9A}</x14:id>
        </ext>
      </extLst>
    </cfRule>
    <cfRule type="dataBar" priority="1230">
      <dataBar>
        <cfvo type="min"/>
        <cfvo type="max"/>
        <color rgb="FF008AEF"/>
      </dataBar>
      <extLst>
        <ext xmlns:x14="http://schemas.microsoft.com/office/spreadsheetml/2009/9/main" uri="{B025F937-C7B1-47D3-B67F-A62EFF666E3E}">
          <x14:id>{38DEC68E-0242-49E5-854E-817B7C19509E}</x14:id>
        </ext>
      </extLst>
    </cfRule>
    <cfRule type="dataBar" priority="1231">
      <dataBar>
        <cfvo type="num" val="0"/>
        <cfvo type="num" val="1"/>
        <color rgb="FF63C384"/>
      </dataBar>
      <extLst>
        <ext xmlns:x14="http://schemas.microsoft.com/office/spreadsheetml/2009/9/main" uri="{B025F937-C7B1-47D3-B67F-A62EFF666E3E}">
          <x14:id>{1D64FC90-32CC-4DDE-9D44-6C37FA674039}</x14:id>
        </ext>
      </extLst>
    </cfRule>
  </conditionalFormatting>
  <conditionalFormatting sqref="V59:V65">
    <cfRule type="dataBar" priority="1633">
      <dataBar>
        <cfvo type="num" val="0"/>
        <cfvo type="num" val="1"/>
        <color rgb="FF00B0F0"/>
      </dataBar>
      <extLst>
        <ext xmlns:x14="http://schemas.microsoft.com/office/spreadsheetml/2009/9/main" uri="{B025F937-C7B1-47D3-B67F-A62EFF666E3E}">
          <x14:id>{0E4B5F8A-5D6E-46BD-9459-660D06A13633}</x14:id>
        </ext>
      </extLst>
    </cfRule>
    <cfRule type="dataBar" priority="1634">
      <dataBar>
        <cfvo type="min"/>
        <cfvo type="max"/>
        <color rgb="FF00B0F0"/>
      </dataBar>
      <extLst>
        <ext xmlns:x14="http://schemas.microsoft.com/office/spreadsheetml/2009/9/main" uri="{B025F937-C7B1-47D3-B67F-A62EFF666E3E}">
          <x14:id>{C2C805E1-4697-4875-A4D2-C10154A2BB5F}</x14:id>
        </ext>
      </extLst>
    </cfRule>
    <cfRule type="dataBar" priority="1635">
      <dataBar>
        <cfvo type="num" val="0"/>
        <cfvo type="num" val="1"/>
        <color rgb="FF638EC6"/>
      </dataBar>
      <extLst>
        <ext xmlns:x14="http://schemas.microsoft.com/office/spreadsheetml/2009/9/main" uri="{B025F937-C7B1-47D3-B67F-A62EFF666E3E}">
          <x14:id>{82BA14FA-149C-4B00-9C09-C8CB098B05CB}</x14:id>
        </ext>
      </extLst>
    </cfRule>
    <cfRule type="dataBar" priority="1636">
      <dataBar>
        <cfvo type="min"/>
        <cfvo type="max"/>
        <color rgb="FF008AEF"/>
      </dataBar>
      <extLst>
        <ext xmlns:x14="http://schemas.microsoft.com/office/spreadsheetml/2009/9/main" uri="{B025F937-C7B1-47D3-B67F-A62EFF666E3E}">
          <x14:id>{CCDCF31B-ADCF-48C0-B2F2-CC8794BD120A}</x14:id>
        </ext>
      </extLst>
    </cfRule>
    <cfRule type="dataBar" priority="1637">
      <dataBar>
        <cfvo type="num" val="0"/>
        <cfvo type="num" val="1"/>
        <color rgb="FF63C384"/>
      </dataBar>
      <extLst>
        <ext xmlns:x14="http://schemas.microsoft.com/office/spreadsheetml/2009/9/main" uri="{B025F937-C7B1-47D3-B67F-A62EFF666E3E}">
          <x14:id>{3C922ED8-74A5-4AA9-8A06-79750D1E750A}</x14:id>
        </ext>
      </extLst>
    </cfRule>
  </conditionalFormatting>
  <conditionalFormatting sqref="V68:V73 V78">
    <cfRule type="dataBar" priority="1551">
      <dataBar>
        <cfvo type="num" val="0"/>
        <cfvo type="num" val="1"/>
        <color rgb="FF00B0F0"/>
      </dataBar>
      <extLst>
        <ext xmlns:x14="http://schemas.microsoft.com/office/spreadsheetml/2009/9/main" uri="{B025F937-C7B1-47D3-B67F-A62EFF666E3E}">
          <x14:id>{5F5ACC46-EDCA-47B3-819B-B6B3150AE98B}</x14:id>
        </ext>
      </extLst>
    </cfRule>
    <cfRule type="dataBar" priority="1552">
      <dataBar>
        <cfvo type="min"/>
        <cfvo type="max"/>
        <color rgb="FF00B0F0"/>
      </dataBar>
      <extLst>
        <ext xmlns:x14="http://schemas.microsoft.com/office/spreadsheetml/2009/9/main" uri="{B025F937-C7B1-47D3-B67F-A62EFF666E3E}">
          <x14:id>{022109C5-F6A2-4481-B80F-B5EDCAA78BA5}</x14:id>
        </ext>
      </extLst>
    </cfRule>
    <cfRule type="dataBar" priority="1553">
      <dataBar>
        <cfvo type="num" val="0"/>
        <cfvo type="num" val="1"/>
        <color rgb="FF638EC6"/>
      </dataBar>
      <extLst>
        <ext xmlns:x14="http://schemas.microsoft.com/office/spreadsheetml/2009/9/main" uri="{B025F937-C7B1-47D3-B67F-A62EFF666E3E}">
          <x14:id>{E6E9CA43-1589-420E-BA89-CAA9A8D7C968}</x14:id>
        </ext>
      </extLst>
    </cfRule>
    <cfRule type="dataBar" priority="1554">
      <dataBar>
        <cfvo type="min"/>
        <cfvo type="max"/>
        <color rgb="FF008AEF"/>
      </dataBar>
      <extLst>
        <ext xmlns:x14="http://schemas.microsoft.com/office/spreadsheetml/2009/9/main" uri="{B025F937-C7B1-47D3-B67F-A62EFF666E3E}">
          <x14:id>{4020E627-52EE-4D32-8B51-200036868632}</x14:id>
        </ext>
      </extLst>
    </cfRule>
    <cfRule type="dataBar" priority="1555">
      <dataBar>
        <cfvo type="num" val="0"/>
        <cfvo type="num" val="1"/>
        <color rgb="FF63C384"/>
      </dataBar>
      <extLst>
        <ext xmlns:x14="http://schemas.microsoft.com/office/spreadsheetml/2009/9/main" uri="{B025F937-C7B1-47D3-B67F-A62EFF666E3E}">
          <x14:id>{2357F1C4-6CBC-4036-8B18-6BD741F51D66}</x14:id>
        </ext>
      </extLst>
    </cfRule>
  </conditionalFormatting>
  <conditionalFormatting sqref="V74">
    <cfRule type="dataBar" priority="1142">
      <dataBar>
        <cfvo type="num" val="0"/>
        <cfvo type="num" val="1"/>
        <color rgb="FF00B0F0"/>
      </dataBar>
      <extLst>
        <ext xmlns:x14="http://schemas.microsoft.com/office/spreadsheetml/2009/9/main" uri="{B025F937-C7B1-47D3-B67F-A62EFF666E3E}">
          <x14:id>{43428415-E457-488F-904B-AC244D2A9EB3}</x14:id>
        </ext>
      </extLst>
    </cfRule>
    <cfRule type="dataBar" priority="1143">
      <dataBar>
        <cfvo type="min"/>
        <cfvo type="max"/>
        <color rgb="FF00B0F0"/>
      </dataBar>
      <extLst>
        <ext xmlns:x14="http://schemas.microsoft.com/office/spreadsheetml/2009/9/main" uri="{B025F937-C7B1-47D3-B67F-A62EFF666E3E}">
          <x14:id>{6A42E0AB-EA3B-4170-89F6-8E3AE439B417}</x14:id>
        </ext>
      </extLst>
    </cfRule>
    <cfRule type="dataBar" priority="1144">
      <dataBar>
        <cfvo type="num" val="0"/>
        <cfvo type="num" val="1"/>
        <color rgb="FF638EC6"/>
      </dataBar>
      <extLst>
        <ext xmlns:x14="http://schemas.microsoft.com/office/spreadsheetml/2009/9/main" uri="{B025F937-C7B1-47D3-B67F-A62EFF666E3E}">
          <x14:id>{2AB7F098-1C7E-437A-B6B4-AC159BD15B00}</x14:id>
        </ext>
      </extLst>
    </cfRule>
    <cfRule type="dataBar" priority="1145">
      <dataBar>
        <cfvo type="min"/>
        <cfvo type="max"/>
        <color rgb="FF008AEF"/>
      </dataBar>
      <extLst>
        <ext xmlns:x14="http://schemas.microsoft.com/office/spreadsheetml/2009/9/main" uri="{B025F937-C7B1-47D3-B67F-A62EFF666E3E}">
          <x14:id>{C71CA68D-A8E5-4923-96E3-6364FAF580AE}</x14:id>
        </ext>
      </extLst>
    </cfRule>
    <cfRule type="dataBar" priority="1146">
      <dataBar>
        <cfvo type="num" val="0"/>
        <cfvo type="num" val="1"/>
        <color rgb="FF63C384"/>
      </dataBar>
      <extLst>
        <ext xmlns:x14="http://schemas.microsoft.com/office/spreadsheetml/2009/9/main" uri="{B025F937-C7B1-47D3-B67F-A62EFF666E3E}">
          <x14:id>{E2CAC0E1-ED91-4E62-B51A-37CCF813B2C2}</x14:id>
        </ext>
      </extLst>
    </cfRule>
  </conditionalFormatting>
  <conditionalFormatting sqref="V75">
    <cfRule type="dataBar" priority="1112">
      <dataBar>
        <cfvo type="num" val="0"/>
        <cfvo type="num" val="1"/>
        <color rgb="FF00B0F0"/>
      </dataBar>
      <extLst>
        <ext xmlns:x14="http://schemas.microsoft.com/office/spreadsheetml/2009/9/main" uri="{B025F937-C7B1-47D3-B67F-A62EFF666E3E}">
          <x14:id>{F263DB10-3D52-4219-ABA3-81C4ADDA76BD}</x14:id>
        </ext>
      </extLst>
    </cfRule>
    <cfRule type="dataBar" priority="1113">
      <dataBar>
        <cfvo type="min"/>
        <cfvo type="max"/>
        <color rgb="FF00B0F0"/>
      </dataBar>
      <extLst>
        <ext xmlns:x14="http://schemas.microsoft.com/office/spreadsheetml/2009/9/main" uri="{B025F937-C7B1-47D3-B67F-A62EFF666E3E}">
          <x14:id>{15EEDFC2-11A4-4E0D-A991-7DA714619C23}</x14:id>
        </ext>
      </extLst>
    </cfRule>
    <cfRule type="dataBar" priority="1114">
      <dataBar>
        <cfvo type="num" val="0"/>
        <cfvo type="num" val="1"/>
        <color rgb="FF638EC6"/>
      </dataBar>
      <extLst>
        <ext xmlns:x14="http://schemas.microsoft.com/office/spreadsheetml/2009/9/main" uri="{B025F937-C7B1-47D3-B67F-A62EFF666E3E}">
          <x14:id>{0D02C495-A11E-4607-A542-597DABE6A90B}</x14:id>
        </ext>
      </extLst>
    </cfRule>
    <cfRule type="dataBar" priority="1115">
      <dataBar>
        <cfvo type="min"/>
        <cfvo type="max"/>
        <color rgb="FF008AEF"/>
      </dataBar>
      <extLst>
        <ext xmlns:x14="http://schemas.microsoft.com/office/spreadsheetml/2009/9/main" uri="{B025F937-C7B1-47D3-B67F-A62EFF666E3E}">
          <x14:id>{BFA8D7D7-D99D-4CFD-BA28-2C5710EA0CA8}</x14:id>
        </ext>
      </extLst>
    </cfRule>
    <cfRule type="dataBar" priority="1116">
      <dataBar>
        <cfvo type="num" val="0"/>
        <cfvo type="num" val="1"/>
        <color rgb="FF63C384"/>
      </dataBar>
      <extLst>
        <ext xmlns:x14="http://schemas.microsoft.com/office/spreadsheetml/2009/9/main" uri="{B025F937-C7B1-47D3-B67F-A62EFF666E3E}">
          <x14:id>{0780D6A6-E479-487D-B61C-6C8503E3CCDE}</x14:id>
        </ext>
      </extLst>
    </cfRule>
  </conditionalFormatting>
  <conditionalFormatting sqref="V76">
    <cfRule type="dataBar" priority="1097">
      <dataBar>
        <cfvo type="num" val="0"/>
        <cfvo type="num" val="1"/>
        <color rgb="FF00B0F0"/>
      </dataBar>
      <extLst>
        <ext xmlns:x14="http://schemas.microsoft.com/office/spreadsheetml/2009/9/main" uri="{B025F937-C7B1-47D3-B67F-A62EFF666E3E}">
          <x14:id>{13143837-DAFC-4FC5-A97E-B29817AC0E06}</x14:id>
        </ext>
      </extLst>
    </cfRule>
    <cfRule type="dataBar" priority="1098">
      <dataBar>
        <cfvo type="min"/>
        <cfvo type="max"/>
        <color rgb="FF00B0F0"/>
      </dataBar>
      <extLst>
        <ext xmlns:x14="http://schemas.microsoft.com/office/spreadsheetml/2009/9/main" uri="{B025F937-C7B1-47D3-B67F-A62EFF666E3E}">
          <x14:id>{C6DFC929-DF73-465E-A706-B806B3FBC4A1}</x14:id>
        </ext>
      </extLst>
    </cfRule>
    <cfRule type="dataBar" priority="1099">
      <dataBar>
        <cfvo type="num" val="0"/>
        <cfvo type="num" val="1"/>
        <color rgb="FF638EC6"/>
      </dataBar>
      <extLst>
        <ext xmlns:x14="http://schemas.microsoft.com/office/spreadsheetml/2009/9/main" uri="{B025F937-C7B1-47D3-B67F-A62EFF666E3E}">
          <x14:id>{00A9C9DE-42EA-4FCA-8D38-C153C61C9731}</x14:id>
        </ext>
      </extLst>
    </cfRule>
    <cfRule type="dataBar" priority="1100">
      <dataBar>
        <cfvo type="min"/>
        <cfvo type="max"/>
        <color rgb="FF008AEF"/>
      </dataBar>
      <extLst>
        <ext xmlns:x14="http://schemas.microsoft.com/office/spreadsheetml/2009/9/main" uri="{B025F937-C7B1-47D3-B67F-A62EFF666E3E}">
          <x14:id>{3D3C3770-2BE8-4CD3-8DFC-742F8A761A3D}</x14:id>
        </ext>
      </extLst>
    </cfRule>
    <cfRule type="dataBar" priority="1101">
      <dataBar>
        <cfvo type="num" val="0"/>
        <cfvo type="num" val="1"/>
        <color rgb="FF63C384"/>
      </dataBar>
      <extLst>
        <ext xmlns:x14="http://schemas.microsoft.com/office/spreadsheetml/2009/9/main" uri="{B025F937-C7B1-47D3-B67F-A62EFF666E3E}">
          <x14:id>{9F0EC0CE-E1CC-4D2D-9BB3-492AD27F8413}</x14:id>
        </ext>
      </extLst>
    </cfRule>
  </conditionalFormatting>
  <conditionalFormatting sqref="V77">
    <cfRule type="dataBar" priority="989">
      <dataBar>
        <cfvo type="num" val="0"/>
        <cfvo type="num" val="1"/>
        <color rgb="FF00B0F0"/>
      </dataBar>
      <extLst>
        <ext xmlns:x14="http://schemas.microsoft.com/office/spreadsheetml/2009/9/main" uri="{B025F937-C7B1-47D3-B67F-A62EFF666E3E}">
          <x14:id>{75583ABF-545C-4BAD-BEA7-0394A5C1C18B}</x14:id>
        </ext>
      </extLst>
    </cfRule>
    <cfRule type="dataBar" priority="990">
      <dataBar>
        <cfvo type="min"/>
        <cfvo type="max"/>
        <color rgb="FF00B0F0"/>
      </dataBar>
      <extLst>
        <ext xmlns:x14="http://schemas.microsoft.com/office/spreadsheetml/2009/9/main" uri="{B025F937-C7B1-47D3-B67F-A62EFF666E3E}">
          <x14:id>{8376FAD7-902E-4147-A65C-2179FCB83CC9}</x14:id>
        </ext>
      </extLst>
    </cfRule>
    <cfRule type="dataBar" priority="991">
      <dataBar>
        <cfvo type="num" val="0"/>
        <cfvo type="num" val="1"/>
        <color rgb="FF638EC6"/>
      </dataBar>
      <extLst>
        <ext xmlns:x14="http://schemas.microsoft.com/office/spreadsheetml/2009/9/main" uri="{B025F937-C7B1-47D3-B67F-A62EFF666E3E}">
          <x14:id>{FC2BD747-C84C-49D6-A2DC-7CC9EA86DC89}</x14:id>
        </ext>
      </extLst>
    </cfRule>
    <cfRule type="dataBar" priority="992">
      <dataBar>
        <cfvo type="min"/>
        <cfvo type="max"/>
        <color rgb="FF008AEF"/>
      </dataBar>
      <extLst>
        <ext xmlns:x14="http://schemas.microsoft.com/office/spreadsheetml/2009/9/main" uri="{B025F937-C7B1-47D3-B67F-A62EFF666E3E}">
          <x14:id>{C758CED4-389D-4776-A35D-9E1A50740ACB}</x14:id>
        </ext>
      </extLst>
    </cfRule>
    <cfRule type="dataBar" priority="993">
      <dataBar>
        <cfvo type="num" val="0"/>
        <cfvo type="num" val="1"/>
        <color rgb="FF63C384"/>
      </dataBar>
      <extLst>
        <ext xmlns:x14="http://schemas.microsoft.com/office/spreadsheetml/2009/9/main" uri="{B025F937-C7B1-47D3-B67F-A62EFF666E3E}">
          <x14:id>{4B8E73C0-2609-422F-86E8-8B7F807F2BEC}</x14:id>
        </ext>
      </extLst>
    </cfRule>
  </conditionalFormatting>
  <conditionalFormatting sqref="V84:V98">
    <cfRule type="dataBar" priority="1710">
      <dataBar>
        <cfvo type="num" val="0"/>
        <cfvo type="num" val="1"/>
        <color rgb="FF00B0F0"/>
      </dataBar>
      <extLst>
        <ext xmlns:x14="http://schemas.microsoft.com/office/spreadsheetml/2009/9/main" uri="{B025F937-C7B1-47D3-B67F-A62EFF666E3E}">
          <x14:id>{8AA16A51-242E-4849-89B2-B41BEF24AD29}</x14:id>
        </ext>
      </extLst>
    </cfRule>
    <cfRule type="dataBar" priority="1711">
      <dataBar>
        <cfvo type="min"/>
        <cfvo type="max"/>
        <color rgb="FF00B0F0"/>
      </dataBar>
      <extLst>
        <ext xmlns:x14="http://schemas.microsoft.com/office/spreadsheetml/2009/9/main" uri="{B025F937-C7B1-47D3-B67F-A62EFF666E3E}">
          <x14:id>{729FCC65-CB17-4998-BFF4-B888E9820480}</x14:id>
        </ext>
      </extLst>
    </cfRule>
    <cfRule type="dataBar" priority="1712">
      <dataBar>
        <cfvo type="num" val="0"/>
        <cfvo type="num" val="1"/>
        <color rgb="FF638EC6"/>
      </dataBar>
      <extLst>
        <ext xmlns:x14="http://schemas.microsoft.com/office/spreadsheetml/2009/9/main" uri="{B025F937-C7B1-47D3-B67F-A62EFF666E3E}">
          <x14:id>{FA65258F-9712-4C6F-A7CD-1F624D42266F}</x14:id>
        </ext>
      </extLst>
    </cfRule>
    <cfRule type="dataBar" priority="1713">
      <dataBar>
        <cfvo type="min"/>
        <cfvo type="max"/>
        <color rgb="FF008AEF"/>
      </dataBar>
      <extLst>
        <ext xmlns:x14="http://schemas.microsoft.com/office/spreadsheetml/2009/9/main" uri="{B025F937-C7B1-47D3-B67F-A62EFF666E3E}">
          <x14:id>{07A2D0FE-7ABB-4D21-A860-F3B8E0610995}</x14:id>
        </ext>
      </extLst>
    </cfRule>
    <cfRule type="dataBar" priority="1714">
      <dataBar>
        <cfvo type="num" val="0"/>
        <cfvo type="num" val="1"/>
        <color rgb="FF63C384"/>
      </dataBar>
      <extLst>
        <ext xmlns:x14="http://schemas.microsoft.com/office/spreadsheetml/2009/9/main" uri="{B025F937-C7B1-47D3-B67F-A62EFF666E3E}">
          <x14:id>{851DFA23-BC1A-4B2D-A151-F5F0E8F4D949}</x14:id>
        </ext>
      </extLst>
    </cfRule>
  </conditionalFormatting>
  <conditionalFormatting sqref="V102:V106">
    <cfRule type="dataBar" priority="1531">
      <dataBar>
        <cfvo type="num" val="0"/>
        <cfvo type="num" val="1"/>
        <color rgb="FF00B0F0"/>
      </dataBar>
      <extLst>
        <ext xmlns:x14="http://schemas.microsoft.com/office/spreadsheetml/2009/9/main" uri="{B025F937-C7B1-47D3-B67F-A62EFF666E3E}">
          <x14:id>{767EF243-268E-45C2-8DAA-7A9E8A5240C0}</x14:id>
        </ext>
      </extLst>
    </cfRule>
    <cfRule type="dataBar" priority="1532">
      <dataBar>
        <cfvo type="min"/>
        <cfvo type="max"/>
        <color rgb="FF00B0F0"/>
      </dataBar>
      <extLst>
        <ext xmlns:x14="http://schemas.microsoft.com/office/spreadsheetml/2009/9/main" uri="{B025F937-C7B1-47D3-B67F-A62EFF666E3E}">
          <x14:id>{7562590F-F90C-452C-98B0-720BCFDBAE01}</x14:id>
        </ext>
      </extLst>
    </cfRule>
    <cfRule type="dataBar" priority="1533">
      <dataBar>
        <cfvo type="num" val="0"/>
        <cfvo type="num" val="1"/>
        <color rgb="FF638EC6"/>
      </dataBar>
      <extLst>
        <ext xmlns:x14="http://schemas.microsoft.com/office/spreadsheetml/2009/9/main" uri="{B025F937-C7B1-47D3-B67F-A62EFF666E3E}">
          <x14:id>{8523B3F7-C854-4D4F-A3E5-4E6A4DBFAEAC}</x14:id>
        </ext>
      </extLst>
    </cfRule>
    <cfRule type="dataBar" priority="1534">
      <dataBar>
        <cfvo type="min"/>
        <cfvo type="max"/>
        <color rgb="FF008AEF"/>
      </dataBar>
      <extLst>
        <ext xmlns:x14="http://schemas.microsoft.com/office/spreadsheetml/2009/9/main" uri="{B025F937-C7B1-47D3-B67F-A62EFF666E3E}">
          <x14:id>{2A9DC49B-3D2C-4F72-B359-8DF246839608}</x14:id>
        </ext>
      </extLst>
    </cfRule>
    <cfRule type="dataBar" priority="1535">
      <dataBar>
        <cfvo type="num" val="0"/>
        <cfvo type="num" val="1"/>
        <color rgb="FF63C384"/>
      </dataBar>
      <extLst>
        <ext xmlns:x14="http://schemas.microsoft.com/office/spreadsheetml/2009/9/main" uri="{B025F937-C7B1-47D3-B67F-A62EFF666E3E}">
          <x14:id>{DA21C818-0A13-4407-BA51-14D6AABF12B4}</x14:id>
        </ext>
      </extLst>
    </cfRule>
  </conditionalFormatting>
  <conditionalFormatting sqref="V110:V115">
    <cfRule type="dataBar" priority="1526">
      <dataBar>
        <cfvo type="num" val="0"/>
        <cfvo type="num" val="1"/>
        <color rgb="FF00B0F0"/>
      </dataBar>
      <extLst>
        <ext xmlns:x14="http://schemas.microsoft.com/office/spreadsheetml/2009/9/main" uri="{B025F937-C7B1-47D3-B67F-A62EFF666E3E}">
          <x14:id>{C88B505F-F5DC-4A1D-819E-AB23851391B0}</x14:id>
        </ext>
      </extLst>
    </cfRule>
    <cfRule type="dataBar" priority="1527">
      <dataBar>
        <cfvo type="min"/>
        <cfvo type="max"/>
        <color rgb="FF00B0F0"/>
      </dataBar>
      <extLst>
        <ext xmlns:x14="http://schemas.microsoft.com/office/spreadsheetml/2009/9/main" uri="{B025F937-C7B1-47D3-B67F-A62EFF666E3E}">
          <x14:id>{2866D306-CDBB-448E-B2DF-182ADFA8C045}</x14:id>
        </ext>
      </extLst>
    </cfRule>
    <cfRule type="dataBar" priority="1528">
      <dataBar>
        <cfvo type="num" val="0"/>
        <cfvo type="num" val="1"/>
        <color rgb="FF638EC6"/>
      </dataBar>
      <extLst>
        <ext xmlns:x14="http://schemas.microsoft.com/office/spreadsheetml/2009/9/main" uri="{B025F937-C7B1-47D3-B67F-A62EFF666E3E}">
          <x14:id>{04AE3E8C-B504-4869-9818-D8F957CA01EE}</x14:id>
        </ext>
      </extLst>
    </cfRule>
    <cfRule type="dataBar" priority="1529">
      <dataBar>
        <cfvo type="min"/>
        <cfvo type="max"/>
        <color rgb="FF008AEF"/>
      </dataBar>
      <extLst>
        <ext xmlns:x14="http://schemas.microsoft.com/office/spreadsheetml/2009/9/main" uri="{B025F937-C7B1-47D3-B67F-A62EFF666E3E}">
          <x14:id>{DF1E17AB-B3E7-4EF7-936F-020946114D6F}</x14:id>
        </ext>
      </extLst>
    </cfRule>
    <cfRule type="dataBar" priority="1530">
      <dataBar>
        <cfvo type="num" val="0"/>
        <cfvo type="num" val="1"/>
        <color rgb="FF63C384"/>
      </dataBar>
      <extLst>
        <ext xmlns:x14="http://schemas.microsoft.com/office/spreadsheetml/2009/9/main" uri="{B025F937-C7B1-47D3-B67F-A62EFF666E3E}">
          <x14:id>{97C9CB4B-8CF4-440C-8914-E61FAB66D5E9}</x14:id>
        </ext>
      </extLst>
    </cfRule>
  </conditionalFormatting>
  <conditionalFormatting sqref="X12">
    <cfRule type="dataBar" priority="1312">
      <dataBar>
        <cfvo type="num" val="0"/>
        <cfvo type="num" val="1"/>
        <color rgb="FF00B0F0"/>
      </dataBar>
      <extLst>
        <ext xmlns:x14="http://schemas.microsoft.com/office/spreadsheetml/2009/9/main" uri="{B025F937-C7B1-47D3-B67F-A62EFF666E3E}">
          <x14:id>{5026EBD2-0470-443F-8FE4-670A0485FA54}</x14:id>
        </ext>
      </extLst>
    </cfRule>
    <cfRule type="dataBar" priority="1313">
      <dataBar>
        <cfvo type="min"/>
        <cfvo type="max"/>
        <color rgb="FF00B0F0"/>
      </dataBar>
      <extLst>
        <ext xmlns:x14="http://schemas.microsoft.com/office/spreadsheetml/2009/9/main" uri="{B025F937-C7B1-47D3-B67F-A62EFF666E3E}">
          <x14:id>{D7794D6E-20AB-4F10-B5C5-B48716B6C8BF}</x14:id>
        </ext>
      </extLst>
    </cfRule>
    <cfRule type="dataBar" priority="1314">
      <dataBar>
        <cfvo type="num" val="0"/>
        <cfvo type="num" val="1"/>
        <color rgb="FF638EC6"/>
      </dataBar>
      <extLst>
        <ext xmlns:x14="http://schemas.microsoft.com/office/spreadsheetml/2009/9/main" uri="{B025F937-C7B1-47D3-B67F-A62EFF666E3E}">
          <x14:id>{B18EB6B3-F19B-4333-BF8D-3D8C92D6FD5D}</x14:id>
        </ext>
      </extLst>
    </cfRule>
    <cfRule type="dataBar" priority="1315">
      <dataBar>
        <cfvo type="min"/>
        <cfvo type="max"/>
        <color rgb="FF008AEF"/>
      </dataBar>
      <extLst>
        <ext xmlns:x14="http://schemas.microsoft.com/office/spreadsheetml/2009/9/main" uri="{B025F937-C7B1-47D3-B67F-A62EFF666E3E}">
          <x14:id>{784F836A-A5B4-4DE2-9A69-E6281998534C}</x14:id>
        </ext>
      </extLst>
    </cfRule>
    <cfRule type="dataBar" priority="1316">
      <dataBar>
        <cfvo type="num" val="0"/>
        <cfvo type="num" val="1"/>
        <color rgb="FF63C384"/>
      </dataBar>
      <extLst>
        <ext xmlns:x14="http://schemas.microsoft.com/office/spreadsheetml/2009/9/main" uri="{B025F937-C7B1-47D3-B67F-A62EFF666E3E}">
          <x14:id>{AFEF818E-4746-4A0C-B46F-3AAC6FD34D87}</x14:id>
        </ext>
      </extLst>
    </cfRule>
  </conditionalFormatting>
  <conditionalFormatting sqref="X13">
    <cfRule type="dataBar" priority="1302">
      <dataBar>
        <cfvo type="num" val="0"/>
        <cfvo type="num" val="1"/>
        <color rgb="FF00B0F0"/>
      </dataBar>
      <extLst>
        <ext xmlns:x14="http://schemas.microsoft.com/office/spreadsheetml/2009/9/main" uri="{B025F937-C7B1-47D3-B67F-A62EFF666E3E}">
          <x14:id>{A39C9BF4-71C0-426E-9624-4CDCCE579811}</x14:id>
        </ext>
      </extLst>
    </cfRule>
    <cfRule type="dataBar" priority="1303">
      <dataBar>
        <cfvo type="min"/>
        <cfvo type="max"/>
        <color rgb="FF00B0F0"/>
      </dataBar>
      <extLst>
        <ext xmlns:x14="http://schemas.microsoft.com/office/spreadsheetml/2009/9/main" uri="{B025F937-C7B1-47D3-B67F-A62EFF666E3E}">
          <x14:id>{277DAE14-D114-41FD-B117-F69AB3510433}</x14:id>
        </ext>
      </extLst>
    </cfRule>
    <cfRule type="dataBar" priority="1304">
      <dataBar>
        <cfvo type="num" val="0"/>
        <cfvo type="num" val="1"/>
        <color rgb="FF638EC6"/>
      </dataBar>
      <extLst>
        <ext xmlns:x14="http://schemas.microsoft.com/office/spreadsheetml/2009/9/main" uri="{B025F937-C7B1-47D3-B67F-A62EFF666E3E}">
          <x14:id>{BAE6590E-B246-4FE8-8833-6860B7BE7CDD}</x14:id>
        </ext>
      </extLst>
    </cfRule>
    <cfRule type="dataBar" priority="1305">
      <dataBar>
        <cfvo type="min"/>
        <cfvo type="max"/>
        <color rgb="FF008AEF"/>
      </dataBar>
      <extLst>
        <ext xmlns:x14="http://schemas.microsoft.com/office/spreadsheetml/2009/9/main" uri="{B025F937-C7B1-47D3-B67F-A62EFF666E3E}">
          <x14:id>{A9A3CBEE-B3AC-4833-A75D-A6DEA8699CA0}</x14:id>
        </ext>
      </extLst>
    </cfRule>
    <cfRule type="dataBar" priority="1306">
      <dataBar>
        <cfvo type="num" val="0"/>
        <cfvo type="num" val="1"/>
        <color rgb="FF63C384"/>
      </dataBar>
      <extLst>
        <ext xmlns:x14="http://schemas.microsoft.com/office/spreadsheetml/2009/9/main" uri="{B025F937-C7B1-47D3-B67F-A62EFF666E3E}">
          <x14:id>{55913CAB-4B31-42E6-9A8B-5FF80B1AC712}</x14:id>
        </ext>
      </extLst>
    </cfRule>
  </conditionalFormatting>
  <conditionalFormatting sqref="X14">
    <cfRule type="dataBar" priority="1292">
      <dataBar>
        <cfvo type="num" val="0"/>
        <cfvo type="num" val="1"/>
        <color rgb="FF00B0F0"/>
      </dataBar>
      <extLst>
        <ext xmlns:x14="http://schemas.microsoft.com/office/spreadsheetml/2009/9/main" uri="{B025F937-C7B1-47D3-B67F-A62EFF666E3E}">
          <x14:id>{8B1E2A21-8C0A-4277-A266-8AC7D3401D0B}</x14:id>
        </ext>
      </extLst>
    </cfRule>
    <cfRule type="dataBar" priority="1293">
      <dataBar>
        <cfvo type="min"/>
        <cfvo type="max"/>
        <color rgb="FF00B0F0"/>
      </dataBar>
      <extLst>
        <ext xmlns:x14="http://schemas.microsoft.com/office/spreadsheetml/2009/9/main" uri="{B025F937-C7B1-47D3-B67F-A62EFF666E3E}">
          <x14:id>{470C1D9F-70A6-471D-BC09-BC3C82B27D67}</x14:id>
        </ext>
      </extLst>
    </cfRule>
    <cfRule type="dataBar" priority="1294">
      <dataBar>
        <cfvo type="num" val="0"/>
        <cfvo type="num" val="1"/>
        <color rgb="FF638EC6"/>
      </dataBar>
      <extLst>
        <ext xmlns:x14="http://schemas.microsoft.com/office/spreadsheetml/2009/9/main" uri="{B025F937-C7B1-47D3-B67F-A62EFF666E3E}">
          <x14:id>{4602EA48-997C-4E47-B6D9-D5CD5F05BD35}</x14:id>
        </ext>
      </extLst>
    </cfRule>
    <cfRule type="dataBar" priority="1295">
      <dataBar>
        <cfvo type="min"/>
        <cfvo type="max"/>
        <color rgb="FF008AEF"/>
      </dataBar>
      <extLst>
        <ext xmlns:x14="http://schemas.microsoft.com/office/spreadsheetml/2009/9/main" uri="{B025F937-C7B1-47D3-B67F-A62EFF666E3E}">
          <x14:id>{C6FB8072-A444-4B23-9A83-1C3D3A15EA12}</x14:id>
        </ext>
      </extLst>
    </cfRule>
    <cfRule type="dataBar" priority="1296">
      <dataBar>
        <cfvo type="num" val="0"/>
        <cfvo type="num" val="1"/>
        <color rgb="FF63C384"/>
      </dataBar>
      <extLst>
        <ext xmlns:x14="http://schemas.microsoft.com/office/spreadsheetml/2009/9/main" uri="{B025F937-C7B1-47D3-B67F-A62EFF666E3E}">
          <x14:id>{ED5C4A52-9454-4FCA-A227-DA0A091F4E9B}</x14:id>
        </ext>
      </extLst>
    </cfRule>
  </conditionalFormatting>
  <conditionalFormatting sqref="X15">
    <cfRule type="dataBar" priority="1282">
      <dataBar>
        <cfvo type="num" val="0"/>
        <cfvo type="num" val="1"/>
        <color rgb="FF00B0F0"/>
      </dataBar>
      <extLst>
        <ext xmlns:x14="http://schemas.microsoft.com/office/spreadsheetml/2009/9/main" uri="{B025F937-C7B1-47D3-B67F-A62EFF666E3E}">
          <x14:id>{2C53798B-77AE-437E-8563-FC425C6B192D}</x14:id>
        </ext>
      </extLst>
    </cfRule>
    <cfRule type="dataBar" priority="1283">
      <dataBar>
        <cfvo type="min"/>
        <cfvo type="max"/>
        <color rgb="FF00B0F0"/>
      </dataBar>
      <extLst>
        <ext xmlns:x14="http://schemas.microsoft.com/office/spreadsheetml/2009/9/main" uri="{B025F937-C7B1-47D3-B67F-A62EFF666E3E}">
          <x14:id>{9993B201-7F8E-4E1B-B16E-54FA8D7F3771}</x14:id>
        </ext>
      </extLst>
    </cfRule>
    <cfRule type="dataBar" priority="1284">
      <dataBar>
        <cfvo type="num" val="0"/>
        <cfvo type="num" val="1"/>
        <color rgb="FF638EC6"/>
      </dataBar>
      <extLst>
        <ext xmlns:x14="http://schemas.microsoft.com/office/spreadsheetml/2009/9/main" uri="{B025F937-C7B1-47D3-B67F-A62EFF666E3E}">
          <x14:id>{5AF99C1E-FCD5-49DE-BD36-02643777BCC5}</x14:id>
        </ext>
      </extLst>
    </cfRule>
    <cfRule type="dataBar" priority="1285">
      <dataBar>
        <cfvo type="min"/>
        <cfvo type="max"/>
        <color rgb="FF008AEF"/>
      </dataBar>
      <extLst>
        <ext xmlns:x14="http://schemas.microsoft.com/office/spreadsheetml/2009/9/main" uri="{B025F937-C7B1-47D3-B67F-A62EFF666E3E}">
          <x14:id>{4EFC7496-68FC-406D-9DD7-9699A3D9F551}</x14:id>
        </ext>
      </extLst>
    </cfRule>
    <cfRule type="dataBar" priority="1286">
      <dataBar>
        <cfvo type="num" val="0"/>
        <cfvo type="num" val="1"/>
        <color rgb="FF63C384"/>
      </dataBar>
      <extLst>
        <ext xmlns:x14="http://schemas.microsoft.com/office/spreadsheetml/2009/9/main" uri="{B025F937-C7B1-47D3-B67F-A62EFF666E3E}">
          <x14:id>{B5083E8E-A18C-42AA-B1E4-EABCEACA1F39}</x14:id>
        </ext>
      </extLst>
    </cfRule>
  </conditionalFormatting>
  <conditionalFormatting sqref="X16">
    <cfRule type="dataBar" priority="1272">
      <dataBar>
        <cfvo type="num" val="0"/>
        <cfvo type="num" val="1"/>
        <color rgb="FF00B0F0"/>
      </dataBar>
      <extLst>
        <ext xmlns:x14="http://schemas.microsoft.com/office/spreadsheetml/2009/9/main" uri="{B025F937-C7B1-47D3-B67F-A62EFF666E3E}">
          <x14:id>{F10215C2-112C-4380-8CE2-1F7020EAE572}</x14:id>
        </ext>
      </extLst>
    </cfRule>
    <cfRule type="dataBar" priority="1273">
      <dataBar>
        <cfvo type="min"/>
        <cfvo type="max"/>
        <color rgb="FF00B0F0"/>
      </dataBar>
      <extLst>
        <ext xmlns:x14="http://schemas.microsoft.com/office/spreadsheetml/2009/9/main" uri="{B025F937-C7B1-47D3-B67F-A62EFF666E3E}">
          <x14:id>{1DD5033F-4B94-4ED8-946E-C8A492A862E7}</x14:id>
        </ext>
      </extLst>
    </cfRule>
    <cfRule type="dataBar" priority="1274">
      <dataBar>
        <cfvo type="num" val="0"/>
        <cfvo type="num" val="1"/>
        <color rgb="FF638EC6"/>
      </dataBar>
      <extLst>
        <ext xmlns:x14="http://schemas.microsoft.com/office/spreadsheetml/2009/9/main" uri="{B025F937-C7B1-47D3-B67F-A62EFF666E3E}">
          <x14:id>{606D686D-0D43-4C52-A1D3-7C39E072C752}</x14:id>
        </ext>
      </extLst>
    </cfRule>
    <cfRule type="dataBar" priority="1275">
      <dataBar>
        <cfvo type="min"/>
        <cfvo type="max"/>
        <color rgb="FF008AEF"/>
      </dataBar>
      <extLst>
        <ext xmlns:x14="http://schemas.microsoft.com/office/spreadsheetml/2009/9/main" uri="{B025F937-C7B1-47D3-B67F-A62EFF666E3E}">
          <x14:id>{5AC2407C-16B6-49C2-A362-4B8182D3F252}</x14:id>
        </ext>
      </extLst>
    </cfRule>
    <cfRule type="dataBar" priority="1276">
      <dataBar>
        <cfvo type="num" val="0"/>
        <cfvo type="num" val="1"/>
        <color rgb="FF63C384"/>
      </dataBar>
      <extLst>
        <ext xmlns:x14="http://schemas.microsoft.com/office/spreadsheetml/2009/9/main" uri="{B025F937-C7B1-47D3-B67F-A62EFF666E3E}">
          <x14:id>{6CBEFDA5-2C34-4817-9881-04F6AE550BA9}</x14:id>
        </ext>
      </extLst>
    </cfRule>
  </conditionalFormatting>
  <conditionalFormatting sqref="X32">
    <cfRule type="dataBar" priority="1262">
      <dataBar>
        <cfvo type="num" val="0"/>
        <cfvo type="num" val="1"/>
        <color rgb="FF00B0F0"/>
      </dataBar>
      <extLst>
        <ext xmlns:x14="http://schemas.microsoft.com/office/spreadsheetml/2009/9/main" uri="{B025F937-C7B1-47D3-B67F-A62EFF666E3E}">
          <x14:id>{B9EF05BA-BD15-47C9-8F7C-1CC1370116EE}</x14:id>
        </ext>
      </extLst>
    </cfRule>
    <cfRule type="dataBar" priority="1263">
      <dataBar>
        <cfvo type="min"/>
        <cfvo type="max"/>
        <color rgb="FF00B0F0"/>
      </dataBar>
      <extLst>
        <ext xmlns:x14="http://schemas.microsoft.com/office/spreadsheetml/2009/9/main" uri="{B025F937-C7B1-47D3-B67F-A62EFF666E3E}">
          <x14:id>{ECCD1692-E662-414C-9248-83AAC71FB9B3}</x14:id>
        </ext>
      </extLst>
    </cfRule>
    <cfRule type="dataBar" priority="1264">
      <dataBar>
        <cfvo type="num" val="0"/>
        <cfvo type="num" val="1"/>
        <color rgb="FF638EC6"/>
      </dataBar>
      <extLst>
        <ext xmlns:x14="http://schemas.microsoft.com/office/spreadsheetml/2009/9/main" uri="{B025F937-C7B1-47D3-B67F-A62EFF666E3E}">
          <x14:id>{45A69A20-0C99-4B7A-B33D-03F7EEFFE6FC}</x14:id>
        </ext>
      </extLst>
    </cfRule>
    <cfRule type="dataBar" priority="1265">
      <dataBar>
        <cfvo type="min"/>
        <cfvo type="max"/>
        <color rgb="FF008AEF"/>
      </dataBar>
      <extLst>
        <ext xmlns:x14="http://schemas.microsoft.com/office/spreadsheetml/2009/9/main" uri="{B025F937-C7B1-47D3-B67F-A62EFF666E3E}">
          <x14:id>{6508E056-BE90-43E6-9C22-A6E7DFD25A61}</x14:id>
        </ext>
      </extLst>
    </cfRule>
    <cfRule type="dataBar" priority="1266">
      <dataBar>
        <cfvo type="num" val="0"/>
        <cfvo type="num" val="1"/>
        <color rgb="FF63C384"/>
      </dataBar>
      <extLst>
        <ext xmlns:x14="http://schemas.microsoft.com/office/spreadsheetml/2009/9/main" uri="{B025F937-C7B1-47D3-B67F-A62EFF666E3E}">
          <x14:id>{752C0180-38B6-4113-B9F1-0629B9CCA47D}</x14:id>
        </ext>
      </extLst>
    </cfRule>
  </conditionalFormatting>
  <conditionalFormatting sqref="X33">
    <cfRule type="dataBar" priority="1252">
      <dataBar>
        <cfvo type="num" val="0"/>
        <cfvo type="num" val="1"/>
        <color rgb="FF00B0F0"/>
      </dataBar>
      <extLst>
        <ext xmlns:x14="http://schemas.microsoft.com/office/spreadsheetml/2009/9/main" uri="{B025F937-C7B1-47D3-B67F-A62EFF666E3E}">
          <x14:id>{A432CF51-100B-4570-A5DC-AD42C9465EB7}</x14:id>
        </ext>
      </extLst>
    </cfRule>
    <cfRule type="dataBar" priority="1253">
      <dataBar>
        <cfvo type="min"/>
        <cfvo type="max"/>
        <color rgb="FF00B0F0"/>
      </dataBar>
      <extLst>
        <ext xmlns:x14="http://schemas.microsoft.com/office/spreadsheetml/2009/9/main" uri="{B025F937-C7B1-47D3-B67F-A62EFF666E3E}">
          <x14:id>{9F3F12FD-3B5A-49FA-A83E-CD5572B65DC8}</x14:id>
        </ext>
      </extLst>
    </cfRule>
    <cfRule type="dataBar" priority="1254">
      <dataBar>
        <cfvo type="num" val="0"/>
        <cfvo type="num" val="1"/>
        <color rgb="FF638EC6"/>
      </dataBar>
      <extLst>
        <ext xmlns:x14="http://schemas.microsoft.com/office/spreadsheetml/2009/9/main" uri="{B025F937-C7B1-47D3-B67F-A62EFF666E3E}">
          <x14:id>{12D4EC34-716B-4802-9857-936DC36C086A}</x14:id>
        </ext>
      </extLst>
    </cfRule>
    <cfRule type="dataBar" priority="1255">
      <dataBar>
        <cfvo type="min"/>
        <cfvo type="max"/>
        <color rgb="FF008AEF"/>
      </dataBar>
      <extLst>
        <ext xmlns:x14="http://schemas.microsoft.com/office/spreadsheetml/2009/9/main" uri="{B025F937-C7B1-47D3-B67F-A62EFF666E3E}">
          <x14:id>{E6C4B30F-1FBA-4A83-8B96-F48E516D90D9}</x14:id>
        </ext>
      </extLst>
    </cfRule>
    <cfRule type="dataBar" priority="1256">
      <dataBar>
        <cfvo type="num" val="0"/>
        <cfvo type="num" val="1"/>
        <color rgb="FF63C384"/>
      </dataBar>
      <extLst>
        <ext xmlns:x14="http://schemas.microsoft.com/office/spreadsheetml/2009/9/main" uri="{B025F937-C7B1-47D3-B67F-A62EFF666E3E}">
          <x14:id>{171FED67-D4ED-4290-A5E7-B80EC9EFC04E}</x14:id>
        </ext>
      </extLst>
    </cfRule>
  </conditionalFormatting>
  <conditionalFormatting sqref="X34:X44 X9:X11 X17:X31">
    <cfRule type="dataBar" priority="3009">
      <dataBar>
        <cfvo type="num" val="0"/>
        <cfvo type="num" val="1"/>
        <color rgb="FF00B0F0"/>
      </dataBar>
      <extLst>
        <ext xmlns:x14="http://schemas.microsoft.com/office/spreadsheetml/2009/9/main" uri="{B025F937-C7B1-47D3-B67F-A62EFF666E3E}">
          <x14:id>{8228F9D0-01C5-4A0C-84E3-86F4FB0CCA65}</x14:id>
        </ext>
      </extLst>
    </cfRule>
    <cfRule type="dataBar" priority="3010">
      <dataBar>
        <cfvo type="min"/>
        <cfvo type="max"/>
        <color rgb="FF00B0F0"/>
      </dataBar>
      <extLst>
        <ext xmlns:x14="http://schemas.microsoft.com/office/spreadsheetml/2009/9/main" uri="{B025F937-C7B1-47D3-B67F-A62EFF666E3E}">
          <x14:id>{45B3F85A-33CE-4410-A9D6-E1C18C080A38}</x14:id>
        </ext>
      </extLst>
    </cfRule>
    <cfRule type="dataBar" priority="3011">
      <dataBar>
        <cfvo type="num" val="0"/>
        <cfvo type="num" val="1"/>
        <color rgb="FF638EC6"/>
      </dataBar>
      <extLst>
        <ext xmlns:x14="http://schemas.microsoft.com/office/spreadsheetml/2009/9/main" uri="{B025F937-C7B1-47D3-B67F-A62EFF666E3E}">
          <x14:id>{2600493F-7F99-41F0-AE73-D2A7D406CB7E}</x14:id>
        </ext>
      </extLst>
    </cfRule>
    <cfRule type="dataBar" priority="3012">
      <dataBar>
        <cfvo type="min"/>
        <cfvo type="max"/>
        <color rgb="FF008AEF"/>
      </dataBar>
      <extLst>
        <ext xmlns:x14="http://schemas.microsoft.com/office/spreadsheetml/2009/9/main" uri="{B025F937-C7B1-47D3-B67F-A62EFF666E3E}">
          <x14:id>{DA3F4FCD-FFD9-456E-ADFB-C9CDBFD96595}</x14:id>
        </ext>
      </extLst>
    </cfRule>
    <cfRule type="dataBar" priority="3013">
      <dataBar>
        <cfvo type="num" val="0"/>
        <cfvo type="num" val="1"/>
        <color rgb="FF63C384"/>
      </dataBar>
      <extLst>
        <ext xmlns:x14="http://schemas.microsoft.com/office/spreadsheetml/2009/9/main" uri="{B025F937-C7B1-47D3-B67F-A62EFF666E3E}">
          <x14:id>{F839DE2F-05BB-4BA1-874F-9E6443E1278C}</x14:id>
        </ext>
      </extLst>
    </cfRule>
  </conditionalFormatting>
  <conditionalFormatting sqref="X45:X46 X48:X55">
    <cfRule type="dataBar" priority="3126">
      <dataBar>
        <cfvo type="num" val="0"/>
        <cfvo type="num" val="1"/>
        <color rgb="FF00B0F0"/>
      </dataBar>
      <extLst>
        <ext xmlns:x14="http://schemas.microsoft.com/office/spreadsheetml/2009/9/main" uri="{B025F937-C7B1-47D3-B67F-A62EFF666E3E}">
          <x14:id>{A2475136-A098-43C1-A887-1B847865F807}</x14:id>
        </ext>
      </extLst>
    </cfRule>
    <cfRule type="dataBar" priority="3127">
      <dataBar>
        <cfvo type="min"/>
        <cfvo type="max"/>
        <color rgb="FF00B0F0"/>
      </dataBar>
      <extLst>
        <ext xmlns:x14="http://schemas.microsoft.com/office/spreadsheetml/2009/9/main" uri="{B025F937-C7B1-47D3-B67F-A62EFF666E3E}">
          <x14:id>{21B4E892-D160-4D91-BF9A-622656E2957C}</x14:id>
        </ext>
      </extLst>
    </cfRule>
    <cfRule type="dataBar" priority="3128">
      <dataBar>
        <cfvo type="num" val="0"/>
        <cfvo type="num" val="1"/>
        <color rgb="FF638EC6"/>
      </dataBar>
      <extLst>
        <ext xmlns:x14="http://schemas.microsoft.com/office/spreadsheetml/2009/9/main" uri="{B025F937-C7B1-47D3-B67F-A62EFF666E3E}">
          <x14:id>{6CE912E9-4A0B-4EDC-83C6-6F671FF2D230}</x14:id>
        </ext>
      </extLst>
    </cfRule>
    <cfRule type="dataBar" priority="3129">
      <dataBar>
        <cfvo type="min"/>
        <cfvo type="max"/>
        <color rgb="FF008AEF"/>
      </dataBar>
      <extLst>
        <ext xmlns:x14="http://schemas.microsoft.com/office/spreadsheetml/2009/9/main" uri="{B025F937-C7B1-47D3-B67F-A62EFF666E3E}">
          <x14:id>{9A3D1AFF-B8F1-48C7-9F23-41037CA2F8E9}</x14:id>
        </ext>
      </extLst>
    </cfRule>
    <cfRule type="dataBar" priority="3130">
      <dataBar>
        <cfvo type="num" val="0"/>
        <cfvo type="num" val="1"/>
        <color rgb="FF63C384"/>
      </dataBar>
      <extLst>
        <ext xmlns:x14="http://schemas.microsoft.com/office/spreadsheetml/2009/9/main" uri="{B025F937-C7B1-47D3-B67F-A62EFF666E3E}">
          <x14:id>{EA6B7A28-69A9-459F-9159-B88557B5F028}</x14:id>
        </ext>
      </extLst>
    </cfRule>
  </conditionalFormatting>
  <conditionalFormatting sqref="X47">
    <cfRule type="dataBar" priority="751">
      <dataBar>
        <cfvo type="num" val="0"/>
        <cfvo type="num" val="1"/>
        <color rgb="FF00B0F0"/>
      </dataBar>
      <extLst>
        <ext xmlns:x14="http://schemas.microsoft.com/office/spreadsheetml/2009/9/main" uri="{B025F937-C7B1-47D3-B67F-A62EFF666E3E}">
          <x14:id>{6E34854B-A48F-4F19-BFE8-A81CA5C80B36}</x14:id>
        </ext>
      </extLst>
    </cfRule>
    <cfRule type="dataBar" priority="752">
      <dataBar>
        <cfvo type="min"/>
        <cfvo type="max"/>
        <color rgb="FF00B0F0"/>
      </dataBar>
      <extLst>
        <ext xmlns:x14="http://schemas.microsoft.com/office/spreadsheetml/2009/9/main" uri="{B025F937-C7B1-47D3-B67F-A62EFF666E3E}">
          <x14:id>{47247B4F-45C0-4BD0-A63D-DD9E5F10FCCC}</x14:id>
        </ext>
      </extLst>
    </cfRule>
    <cfRule type="dataBar" priority="753">
      <dataBar>
        <cfvo type="num" val="0"/>
        <cfvo type="num" val="1"/>
        <color rgb="FF638EC6"/>
      </dataBar>
      <extLst>
        <ext xmlns:x14="http://schemas.microsoft.com/office/spreadsheetml/2009/9/main" uri="{B025F937-C7B1-47D3-B67F-A62EFF666E3E}">
          <x14:id>{EA5902A5-3FDA-4938-9FC4-04DF773C0C6F}</x14:id>
        </ext>
      </extLst>
    </cfRule>
    <cfRule type="dataBar" priority="754">
      <dataBar>
        <cfvo type="min"/>
        <cfvo type="max"/>
        <color rgb="FF008AEF"/>
      </dataBar>
      <extLst>
        <ext xmlns:x14="http://schemas.microsoft.com/office/spreadsheetml/2009/9/main" uri="{B025F937-C7B1-47D3-B67F-A62EFF666E3E}">
          <x14:id>{D0D12BB0-C5A7-40AC-8717-96E34A38D84D}</x14:id>
        </ext>
      </extLst>
    </cfRule>
    <cfRule type="dataBar" priority="755">
      <dataBar>
        <cfvo type="num" val="0"/>
        <cfvo type="num" val="1"/>
        <color rgb="FF63C384"/>
      </dataBar>
      <extLst>
        <ext xmlns:x14="http://schemas.microsoft.com/office/spreadsheetml/2009/9/main" uri="{B025F937-C7B1-47D3-B67F-A62EFF666E3E}">
          <x14:id>{EBFC254D-4A09-47E2-9167-FFFF13DD9A0C}</x14:id>
        </ext>
      </extLst>
    </cfRule>
  </conditionalFormatting>
  <conditionalFormatting sqref="X59:X65">
    <cfRule type="dataBar" priority="1638">
      <dataBar>
        <cfvo type="num" val="0"/>
        <cfvo type="num" val="1"/>
        <color rgb="FF00B0F0"/>
      </dataBar>
      <extLst>
        <ext xmlns:x14="http://schemas.microsoft.com/office/spreadsheetml/2009/9/main" uri="{B025F937-C7B1-47D3-B67F-A62EFF666E3E}">
          <x14:id>{58333AAA-7E99-4EE5-8AF0-6F541D039E49}</x14:id>
        </ext>
      </extLst>
    </cfRule>
    <cfRule type="dataBar" priority="1639">
      <dataBar>
        <cfvo type="min"/>
        <cfvo type="max"/>
        <color rgb="FF00B0F0"/>
      </dataBar>
      <extLst>
        <ext xmlns:x14="http://schemas.microsoft.com/office/spreadsheetml/2009/9/main" uri="{B025F937-C7B1-47D3-B67F-A62EFF666E3E}">
          <x14:id>{FCDDF14E-7791-4A88-B794-62F8732C5A47}</x14:id>
        </ext>
      </extLst>
    </cfRule>
    <cfRule type="dataBar" priority="1640">
      <dataBar>
        <cfvo type="num" val="0"/>
        <cfvo type="num" val="1"/>
        <color rgb="FF638EC6"/>
      </dataBar>
      <extLst>
        <ext xmlns:x14="http://schemas.microsoft.com/office/spreadsheetml/2009/9/main" uri="{B025F937-C7B1-47D3-B67F-A62EFF666E3E}">
          <x14:id>{2A03A05D-F6FA-4C9C-9867-C780E24F755F}</x14:id>
        </ext>
      </extLst>
    </cfRule>
    <cfRule type="dataBar" priority="1641">
      <dataBar>
        <cfvo type="min"/>
        <cfvo type="max"/>
        <color rgb="FF008AEF"/>
      </dataBar>
      <extLst>
        <ext xmlns:x14="http://schemas.microsoft.com/office/spreadsheetml/2009/9/main" uri="{B025F937-C7B1-47D3-B67F-A62EFF666E3E}">
          <x14:id>{EFD4F5EF-55C7-4DC5-8AD7-25C92F4A8264}</x14:id>
        </ext>
      </extLst>
    </cfRule>
    <cfRule type="dataBar" priority="1642">
      <dataBar>
        <cfvo type="num" val="0"/>
        <cfvo type="num" val="1"/>
        <color rgb="FF63C384"/>
      </dataBar>
      <extLst>
        <ext xmlns:x14="http://schemas.microsoft.com/office/spreadsheetml/2009/9/main" uri="{B025F937-C7B1-47D3-B67F-A62EFF666E3E}">
          <x14:id>{4C16AA75-9BC3-4B52-8EC0-0EBD74DDC3D6}</x14:id>
        </ext>
      </extLst>
    </cfRule>
  </conditionalFormatting>
  <conditionalFormatting sqref="X68:X73 X78">
    <cfRule type="dataBar" priority="1546">
      <dataBar>
        <cfvo type="num" val="0"/>
        <cfvo type="num" val="1"/>
        <color rgb="FF00B0F0"/>
      </dataBar>
      <extLst>
        <ext xmlns:x14="http://schemas.microsoft.com/office/spreadsheetml/2009/9/main" uri="{B025F937-C7B1-47D3-B67F-A62EFF666E3E}">
          <x14:id>{E8FA9AF2-E477-407C-94EC-2A6B66EF4CAB}</x14:id>
        </ext>
      </extLst>
    </cfRule>
    <cfRule type="dataBar" priority="1547">
      <dataBar>
        <cfvo type="min"/>
        <cfvo type="max"/>
        <color rgb="FF00B0F0"/>
      </dataBar>
      <extLst>
        <ext xmlns:x14="http://schemas.microsoft.com/office/spreadsheetml/2009/9/main" uri="{B025F937-C7B1-47D3-B67F-A62EFF666E3E}">
          <x14:id>{767EDEF9-5062-47F9-937B-13EF4FCF9EB4}</x14:id>
        </ext>
      </extLst>
    </cfRule>
    <cfRule type="dataBar" priority="1548">
      <dataBar>
        <cfvo type="num" val="0"/>
        <cfvo type="num" val="1"/>
        <color rgb="FF638EC6"/>
      </dataBar>
      <extLst>
        <ext xmlns:x14="http://schemas.microsoft.com/office/spreadsheetml/2009/9/main" uri="{B025F937-C7B1-47D3-B67F-A62EFF666E3E}">
          <x14:id>{B6E27BB7-FB0F-47EC-889D-3EDFED8F127B}</x14:id>
        </ext>
      </extLst>
    </cfRule>
    <cfRule type="dataBar" priority="1549">
      <dataBar>
        <cfvo type="min"/>
        <cfvo type="max"/>
        <color rgb="FF008AEF"/>
      </dataBar>
      <extLst>
        <ext xmlns:x14="http://schemas.microsoft.com/office/spreadsheetml/2009/9/main" uri="{B025F937-C7B1-47D3-B67F-A62EFF666E3E}">
          <x14:id>{F16EE0CA-0737-44D1-9EDF-534BC54B7124}</x14:id>
        </ext>
      </extLst>
    </cfRule>
    <cfRule type="dataBar" priority="1550">
      <dataBar>
        <cfvo type="num" val="0"/>
        <cfvo type="num" val="1"/>
        <color rgb="FF63C384"/>
      </dataBar>
      <extLst>
        <ext xmlns:x14="http://schemas.microsoft.com/office/spreadsheetml/2009/9/main" uri="{B025F937-C7B1-47D3-B67F-A62EFF666E3E}">
          <x14:id>{872F3236-EA3B-4652-AF3D-BFFD26AB7BAC}</x14:id>
        </ext>
      </extLst>
    </cfRule>
  </conditionalFormatting>
  <conditionalFormatting sqref="X74">
    <cfRule type="dataBar" priority="1147">
      <dataBar>
        <cfvo type="num" val="0"/>
        <cfvo type="num" val="1"/>
        <color rgb="FF00B0F0"/>
      </dataBar>
      <extLst>
        <ext xmlns:x14="http://schemas.microsoft.com/office/spreadsheetml/2009/9/main" uri="{B025F937-C7B1-47D3-B67F-A62EFF666E3E}">
          <x14:id>{8A7B9860-F370-4C07-827D-1F183C916397}</x14:id>
        </ext>
      </extLst>
    </cfRule>
    <cfRule type="dataBar" priority="1148">
      <dataBar>
        <cfvo type="min"/>
        <cfvo type="max"/>
        <color rgb="FF00B0F0"/>
      </dataBar>
      <extLst>
        <ext xmlns:x14="http://schemas.microsoft.com/office/spreadsheetml/2009/9/main" uri="{B025F937-C7B1-47D3-B67F-A62EFF666E3E}">
          <x14:id>{8CD5E677-969F-4126-B86C-CA8316A40099}</x14:id>
        </ext>
      </extLst>
    </cfRule>
    <cfRule type="dataBar" priority="1149">
      <dataBar>
        <cfvo type="num" val="0"/>
        <cfvo type="num" val="1"/>
        <color rgb="FF638EC6"/>
      </dataBar>
      <extLst>
        <ext xmlns:x14="http://schemas.microsoft.com/office/spreadsheetml/2009/9/main" uri="{B025F937-C7B1-47D3-B67F-A62EFF666E3E}">
          <x14:id>{5B257354-D1BE-4A44-A3A8-DDE4CBCF7A65}</x14:id>
        </ext>
      </extLst>
    </cfRule>
    <cfRule type="dataBar" priority="1150">
      <dataBar>
        <cfvo type="min"/>
        <cfvo type="max"/>
        <color rgb="FF008AEF"/>
      </dataBar>
      <extLst>
        <ext xmlns:x14="http://schemas.microsoft.com/office/spreadsheetml/2009/9/main" uri="{B025F937-C7B1-47D3-B67F-A62EFF666E3E}">
          <x14:id>{19BF667F-0919-48F1-9D78-BB1FB0377C78}</x14:id>
        </ext>
      </extLst>
    </cfRule>
    <cfRule type="dataBar" priority="1151">
      <dataBar>
        <cfvo type="num" val="0"/>
        <cfvo type="num" val="1"/>
        <color rgb="FF63C384"/>
      </dataBar>
      <extLst>
        <ext xmlns:x14="http://schemas.microsoft.com/office/spreadsheetml/2009/9/main" uri="{B025F937-C7B1-47D3-B67F-A62EFF666E3E}">
          <x14:id>{C8B844CA-27CE-499E-A80E-744AD01D8A6D}</x14:id>
        </ext>
      </extLst>
    </cfRule>
  </conditionalFormatting>
  <conditionalFormatting sqref="X75">
    <cfRule type="dataBar" priority="1117">
      <dataBar>
        <cfvo type="num" val="0"/>
        <cfvo type="num" val="1"/>
        <color rgb="FF00B0F0"/>
      </dataBar>
      <extLst>
        <ext xmlns:x14="http://schemas.microsoft.com/office/spreadsheetml/2009/9/main" uri="{B025F937-C7B1-47D3-B67F-A62EFF666E3E}">
          <x14:id>{3FEDD745-77D5-4DC3-A422-0FFAC8BC1E50}</x14:id>
        </ext>
      </extLst>
    </cfRule>
    <cfRule type="dataBar" priority="1118">
      <dataBar>
        <cfvo type="min"/>
        <cfvo type="max"/>
        <color rgb="FF00B0F0"/>
      </dataBar>
      <extLst>
        <ext xmlns:x14="http://schemas.microsoft.com/office/spreadsheetml/2009/9/main" uri="{B025F937-C7B1-47D3-B67F-A62EFF666E3E}">
          <x14:id>{EB0B327E-436D-4623-AD38-4DB3C6A97477}</x14:id>
        </ext>
      </extLst>
    </cfRule>
    <cfRule type="dataBar" priority="1119">
      <dataBar>
        <cfvo type="num" val="0"/>
        <cfvo type="num" val="1"/>
        <color rgb="FF638EC6"/>
      </dataBar>
      <extLst>
        <ext xmlns:x14="http://schemas.microsoft.com/office/spreadsheetml/2009/9/main" uri="{B025F937-C7B1-47D3-B67F-A62EFF666E3E}">
          <x14:id>{EB4B8F95-D2A2-4CC9-BC99-1045F0063DCC}</x14:id>
        </ext>
      </extLst>
    </cfRule>
    <cfRule type="dataBar" priority="1120">
      <dataBar>
        <cfvo type="min"/>
        <cfvo type="max"/>
        <color rgb="FF008AEF"/>
      </dataBar>
      <extLst>
        <ext xmlns:x14="http://schemas.microsoft.com/office/spreadsheetml/2009/9/main" uri="{B025F937-C7B1-47D3-B67F-A62EFF666E3E}">
          <x14:id>{588983FD-C885-435A-A7A8-61FCD62F52BD}</x14:id>
        </ext>
      </extLst>
    </cfRule>
    <cfRule type="dataBar" priority="1121">
      <dataBar>
        <cfvo type="num" val="0"/>
        <cfvo type="num" val="1"/>
        <color rgb="FF63C384"/>
      </dataBar>
      <extLst>
        <ext xmlns:x14="http://schemas.microsoft.com/office/spreadsheetml/2009/9/main" uri="{B025F937-C7B1-47D3-B67F-A62EFF666E3E}">
          <x14:id>{407BB91C-97C1-4A36-A9C5-40AE60E1F94C}</x14:id>
        </ext>
      </extLst>
    </cfRule>
  </conditionalFormatting>
  <conditionalFormatting sqref="X76">
    <cfRule type="dataBar" priority="1102">
      <dataBar>
        <cfvo type="num" val="0"/>
        <cfvo type="num" val="1"/>
        <color rgb="FF00B0F0"/>
      </dataBar>
      <extLst>
        <ext xmlns:x14="http://schemas.microsoft.com/office/spreadsheetml/2009/9/main" uri="{B025F937-C7B1-47D3-B67F-A62EFF666E3E}">
          <x14:id>{20114B7B-2CDC-407B-B44E-AEF5A580A6E2}</x14:id>
        </ext>
      </extLst>
    </cfRule>
    <cfRule type="dataBar" priority="1103">
      <dataBar>
        <cfvo type="min"/>
        <cfvo type="max"/>
        <color rgb="FF00B0F0"/>
      </dataBar>
      <extLst>
        <ext xmlns:x14="http://schemas.microsoft.com/office/spreadsheetml/2009/9/main" uri="{B025F937-C7B1-47D3-B67F-A62EFF666E3E}">
          <x14:id>{8B0036FC-7185-49AA-A02B-FC15ABFCCD35}</x14:id>
        </ext>
      </extLst>
    </cfRule>
    <cfRule type="dataBar" priority="1104">
      <dataBar>
        <cfvo type="num" val="0"/>
        <cfvo type="num" val="1"/>
        <color rgb="FF638EC6"/>
      </dataBar>
      <extLst>
        <ext xmlns:x14="http://schemas.microsoft.com/office/spreadsheetml/2009/9/main" uri="{B025F937-C7B1-47D3-B67F-A62EFF666E3E}">
          <x14:id>{8FB8D0A2-EF96-40B6-A969-04E6E76E3576}</x14:id>
        </ext>
      </extLst>
    </cfRule>
    <cfRule type="dataBar" priority="1105">
      <dataBar>
        <cfvo type="min"/>
        <cfvo type="max"/>
        <color rgb="FF008AEF"/>
      </dataBar>
      <extLst>
        <ext xmlns:x14="http://schemas.microsoft.com/office/spreadsheetml/2009/9/main" uri="{B025F937-C7B1-47D3-B67F-A62EFF666E3E}">
          <x14:id>{EA739524-BA86-49E4-84D5-896391FFEF17}</x14:id>
        </ext>
      </extLst>
    </cfRule>
    <cfRule type="dataBar" priority="1106">
      <dataBar>
        <cfvo type="num" val="0"/>
        <cfvo type="num" val="1"/>
        <color rgb="FF63C384"/>
      </dataBar>
      <extLst>
        <ext xmlns:x14="http://schemas.microsoft.com/office/spreadsheetml/2009/9/main" uri="{B025F937-C7B1-47D3-B67F-A62EFF666E3E}">
          <x14:id>{EF464BE1-E978-4994-805A-CB7A181508DB}</x14:id>
        </ext>
      </extLst>
    </cfRule>
  </conditionalFormatting>
  <conditionalFormatting sqref="X77">
    <cfRule type="dataBar" priority="994">
      <dataBar>
        <cfvo type="num" val="0"/>
        <cfvo type="num" val="1"/>
        <color rgb="FF00B0F0"/>
      </dataBar>
      <extLst>
        <ext xmlns:x14="http://schemas.microsoft.com/office/spreadsheetml/2009/9/main" uri="{B025F937-C7B1-47D3-B67F-A62EFF666E3E}">
          <x14:id>{B0E86D7C-D94C-4A80-BF5C-27B2A02EFA72}</x14:id>
        </ext>
      </extLst>
    </cfRule>
    <cfRule type="dataBar" priority="995">
      <dataBar>
        <cfvo type="min"/>
        <cfvo type="max"/>
        <color rgb="FF00B0F0"/>
      </dataBar>
      <extLst>
        <ext xmlns:x14="http://schemas.microsoft.com/office/spreadsheetml/2009/9/main" uri="{B025F937-C7B1-47D3-B67F-A62EFF666E3E}">
          <x14:id>{36611242-D73C-41CE-8695-F09BFF4968AE}</x14:id>
        </ext>
      </extLst>
    </cfRule>
    <cfRule type="dataBar" priority="996">
      <dataBar>
        <cfvo type="num" val="0"/>
        <cfvo type="num" val="1"/>
        <color rgb="FF638EC6"/>
      </dataBar>
      <extLst>
        <ext xmlns:x14="http://schemas.microsoft.com/office/spreadsheetml/2009/9/main" uri="{B025F937-C7B1-47D3-B67F-A62EFF666E3E}">
          <x14:id>{FC8DA352-4829-495F-87C4-105EC468BD4D}</x14:id>
        </ext>
      </extLst>
    </cfRule>
    <cfRule type="dataBar" priority="997">
      <dataBar>
        <cfvo type="min"/>
        <cfvo type="max"/>
        <color rgb="FF008AEF"/>
      </dataBar>
      <extLst>
        <ext xmlns:x14="http://schemas.microsoft.com/office/spreadsheetml/2009/9/main" uri="{B025F937-C7B1-47D3-B67F-A62EFF666E3E}">
          <x14:id>{190C824F-4BE0-4DB5-AFDA-1AE8C97E6C83}</x14:id>
        </ext>
      </extLst>
    </cfRule>
    <cfRule type="dataBar" priority="998">
      <dataBar>
        <cfvo type="num" val="0"/>
        <cfvo type="num" val="1"/>
        <color rgb="FF63C384"/>
      </dataBar>
      <extLst>
        <ext xmlns:x14="http://schemas.microsoft.com/office/spreadsheetml/2009/9/main" uri="{B025F937-C7B1-47D3-B67F-A62EFF666E3E}">
          <x14:id>{5D44E330-C3A3-44A5-A5FC-B45D1672BD76}</x14:id>
        </ext>
      </extLst>
    </cfRule>
  </conditionalFormatting>
  <conditionalFormatting sqref="X82:X98">
    <cfRule type="dataBar" priority="1715">
      <dataBar>
        <cfvo type="num" val="0"/>
        <cfvo type="num" val="1"/>
        <color rgb="FF00B0F0"/>
      </dataBar>
      <extLst>
        <ext xmlns:x14="http://schemas.microsoft.com/office/spreadsheetml/2009/9/main" uri="{B025F937-C7B1-47D3-B67F-A62EFF666E3E}">
          <x14:id>{CC41074D-43A8-46B7-9600-0C79D6A34E40}</x14:id>
        </ext>
      </extLst>
    </cfRule>
    <cfRule type="dataBar" priority="1716">
      <dataBar>
        <cfvo type="min"/>
        <cfvo type="max"/>
        <color rgb="FF00B0F0"/>
      </dataBar>
      <extLst>
        <ext xmlns:x14="http://schemas.microsoft.com/office/spreadsheetml/2009/9/main" uri="{B025F937-C7B1-47D3-B67F-A62EFF666E3E}">
          <x14:id>{F7329A4C-57EA-4927-B591-0DEA8875114D}</x14:id>
        </ext>
      </extLst>
    </cfRule>
    <cfRule type="dataBar" priority="1717">
      <dataBar>
        <cfvo type="num" val="0"/>
        <cfvo type="num" val="1"/>
        <color rgb="FF638EC6"/>
      </dataBar>
      <extLst>
        <ext xmlns:x14="http://schemas.microsoft.com/office/spreadsheetml/2009/9/main" uri="{B025F937-C7B1-47D3-B67F-A62EFF666E3E}">
          <x14:id>{76234213-2387-46F4-B561-F8628B11C9EE}</x14:id>
        </ext>
      </extLst>
    </cfRule>
    <cfRule type="dataBar" priority="1718">
      <dataBar>
        <cfvo type="min"/>
        <cfvo type="max"/>
        <color rgb="FF008AEF"/>
      </dataBar>
      <extLst>
        <ext xmlns:x14="http://schemas.microsoft.com/office/spreadsheetml/2009/9/main" uri="{B025F937-C7B1-47D3-B67F-A62EFF666E3E}">
          <x14:id>{EA88EA64-6C7C-489F-879F-38BF629A781B}</x14:id>
        </ext>
      </extLst>
    </cfRule>
    <cfRule type="dataBar" priority="1719">
      <dataBar>
        <cfvo type="num" val="0"/>
        <cfvo type="num" val="1"/>
        <color rgb="FF63C384"/>
      </dataBar>
      <extLst>
        <ext xmlns:x14="http://schemas.microsoft.com/office/spreadsheetml/2009/9/main" uri="{B025F937-C7B1-47D3-B67F-A62EFF666E3E}">
          <x14:id>{EDF590C0-2047-4610-9727-D69D40B48A83}</x14:id>
        </ext>
      </extLst>
    </cfRule>
  </conditionalFormatting>
  <conditionalFormatting sqref="X102:X106">
    <cfRule type="dataBar" priority="1516">
      <dataBar>
        <cfvo type="num" val="0"/>
        <cfvo type="num" val="1"/>
        <color rgb="FF00B0F0"/>
      </dataBar>
      <extLst>
        <ext xmlns:x14="http://schemas.microsoft.com/office/spreadsheetml/2009/9/main" uri="{B025F937-C7B1-47D3-B67F-A62EFF666E3E}">
          <x14:id>{7E1A3070-61C0-410C-865E-ADDB16EC0CCC}</x14:id>
        </ext>
      </extLst>
    </cfRule>
    <cfRule type="dataBar" priority="1517">
      <dataBar>
        <cfvo type="min"/>
        <cfvo type="max"/>
        <color rgb="FF00B0F0"/>
      </dataBar>
      <extLst>
        <ext xmlns:x14="http://schemas.microsoft.com/office/spreadsheetml/2009/9/main" uri="{B025F937-C7B1-47D3-B67F-A62EFF666E3E}">
          <x14:id>{98FD918D-64C2-48B5-95D2-5F9A27594CD3}</x14:id>
        </ext>
      </extLst>
    </cfRule>
    <cfRule type="dataBar" priority="1518">
      <dataBar>
        <cfvo type="num" val="0"/>
        <cfvo type="num" val="1"/>
        <color rgb="FF638EC6"/>
      </dataBar>
      <extLst>
        <ext xmlns:x14="http://schemas.microsoft.com/office/spreadsheetml/2009/9/main" uri="{B025F937-C7B1-47D3-B67F-A62EFF666E3E}">
          <x14:id>{B693EAFA-3431-4B0C-9D21-6F037872B73E}</x14:id>
        </ext>
      </extLst>
    </cfRule>
    <cfRule type="dataBar" priority="1519">
      <dataBar>
        <cfvo type="min"/>
        <cfvo type="max"/>
        <color rgb="FF008AEF"/>
      </dataBar>
      <extLst>
        <ext xmlns:x14="http://schemas.microsoft.com/office/spreadsheetml/2009/9/main" uri="{B025F937-C7B1-47D3-B67F-A62EFF666E3E}">
          <x14:id>{85D8DBDD-49EC-45DE-8710-C967C18BEC2C}</x14:id>
        </ext>
      </extLst>
    </cfRule>
    <cfRule type="dataBar" priority="1520">
      <dataBar>
        <cfvo type="num" val="0"/>
        <cfvo type="num" val="1"/>
        <color rgb="FF63C384"/>
      </dataBar>
      <extLst>
        <ext xmlns:x14="http://schemas.microsoft.com/office/spreadsheetml/2009/9/main" uri="{B025F937-C7B1-47D3-B67F-A62EFF666E3E}">
          <x14:id>{D48056E1-42C3-4971-8729-6A6DB85E3FE3}</x14:id>
        </ext>
      </extLst>
    </cfRule>
  </conditionalFormatting>
  <conditionalFormatting sqref="X110:X115">
    <cfRule type="dataBar" priority="1521">
      <dataBar>
        <cfvo type="num" val="0"/>
        <cfvo type="num" val="1"/>
        <color rgb="FF00B0F0"/>
      </dataBar>
      <extLst>
        <ext xmlns:x14="http://schemas.microsoft.com/office/spreadsheetml/2009/9/main" uri="{B025F937-C7B1-47D3-B67F-A62EFF666E3E}">
          <x14:id>{011AA0ED-61EC-4689-8D06-9886C4C28C14}</x14:id>
        </ext>
      </extLst>
    </cfRule>
    <cfRule type="dataBar" priority="1522">
      <dataBar>
        <cfvo type="min"/>
        <cfvo type="max"/>
        <color rgb="FF00B0F0"/>
      </dataBar>
      <extLst>
        <ext xmlns:x14="http://schemas.microsoft.com/office/spreadsheetml/2009/9/main" uri="{B025F937-C7B1-47D3-B67F-A62EFF666E3E}">
          <x14:id>{86EF67E1-1099-4A4B-B8AA-CFF82BF796B5}</x14:id>
        </ext>
      </extLst>
    </cfRule>
    <cfRule type="dataBar" priority="1523">
      <dataBar>
        <cfvo type="num" val="0"/>
        <cfvo type="num" val="1"/>
        <color rgb="FF638EC6"/>
      </dataBar>
      <extLst>
        <ext xmlns:x14="http://schemas.microsoft.com/office/spreadsheetml/2009/9/main" uri="{B025F937-C7B1-47D3-B67F-A62EFF666E3E}">
          <x14:id>{CF70494B-1C56-4A41-966E-3D77726B5E38}</x14:id>
        </ext>
      </extLst>
    </cfRule>
    <cfRule type="dataBar" priority="1524">
      <dataBar>
        <cfvo type="min"/>
        <cfvo type="max"/>
        <color rgb="FF008AEF"/>
      </dataBar>
      <extLst>
        <ext xmlns:x14="http://schemas.microsoft.com/office/spreadsheetml/2009/9/main" uri="{B025F937-C7B1-47D3-B67F-A62EFF666E3E}">
          <x14:id>{A7A700C7-19FD-49DD-BC48-DFE33312C8DC}</x14:id>
        </ext>
      </extLst>
    </cfRule>
    <cfRule type="dataBar" priority="1525">
      <dataBar>
        <cfvo type="num" val="0"/>
        <cfvo type="num" val="1"/>
        <color rgb="FF63C384"/>
      </dataBar>
      <extLst>
        <ext xmlns:x14="http://schemas.microsoft.com/office/spreadsheetml/2009/9/main" uri="{B025F937-C7B1-47D3-B67F-A62EFF666E3E}">
          <x14:id>{F3979FE8-B403-4B95-8479-E54A8FCABDA7}</x14:id>
        </ext>
      </extLst>
    </cfRule>
  </conditionalFormatting>
  <dataValidations xWindow="1749" yWindow="525" count="26">
    <dataValidation allowBlank="1" showInputMessage="1" showErrorMessage="1" prompt="Relacionar la Entidad encargada de ejecutar la inversión, en primerá instancia será el Gestor del PDA, se modificará el ejecutor solo cuando sea aprobado por el CD." sqref="F58 F67 F81 F101 F109"/>
    <dataValidation allowBlank="1" showInputMessage="1" showErrorMessage="1" prompt="Relacionar la Entidad encargada de formular la inversión" sqref="E58 E67 E81 E101 E109"/>
    <dataValidation allowBlank="1" showInputMessage="1" showErrorMessage="1" prompt="Relacionar la Entidad encargada de formular el proyecto de infraestructura." sqref="E8"/>
    <dataValidation allowBlank="1" showInputMessage="1" showErrorMessage="1" prompt="Relacionar la Entidad encargada de ejecutar el proyecto de Infraestructura, en primerá instancia será el Gestor del PDA, se modificará el ejecutor solo cuando sea aprobado por CD." sqref="F8"/>
    <dataValidation allowBlank="1" showInputMessage="1" showErrorMessage="1" prompt="Relacionar el avance de cumplimiento de la meta seleccionada al final del periodo de corte para cada inversión incluida." sqref="O8:T8 O109:T109 O67:T67 O81:T81 O101:T101 O58:T58 T83:T84 T86:T90 T92:T94 T97"/>
    <dataValidation allowBlank="1" showInputMessage="1" showErrorMessage="1" prompt="Relacionar el avance de cumplimiento de la meta lograda al finalizar la vigencia 2024 para cada inversión incluída. " sqref="L8 L58 L67 L81 L101 L109"/>
    <dataValidation allowBlank="1" showInputMessage="1" showErrorMessage="1" prompt="Seleccione la meta lograda al finalizar la vigencia 2024 para cada inversión incluída. " sqref="K109 K58 K67 K81 K101 K8"/>
    <dataValidation type="date" allowBlank="1" showInputMessage="1" showErrorMessage="1" sqref="I116:X116">
      <formula1>36526</formula1>
      <formula2>117610</formula2>
    </dataValidation>
    <dataValidation allowBlank="1" showInputMessage="1" showErrorMessage="1" prompt="Escriba el municipio o municipios donde se realiza la inversión_x000a_" sqref="C8 C101:C102 C58 C67 C81:C82 C109:C110 C112"/>
    <dataValidation allowBlank="1" showInputMessage="1" showErrorMessage="1" prompt="Seleccione el ejecutor de la inversión" sqref="F110:F112"/>
    <dataValidation allowBlank="1" showInputMessage="1" showErrorMessage="1" prompt="Escriba el número de habitantes beneficiados con la inversión" sqref="G8 G109:G112 G58 G67 G81:G82 G101"/>
    <dataValidation allowBlank="1" showInputMessage="1" showErrorMessage="1" prompt="Seleccione la ubicación de la inversión" sqref="H8 H109:H112 H58 H67 H81:H83 H101 H103"/>
    <dataValidation allowBlank="1" showInputMessage="1" showErrorMessage="1" prompt="Escriba el valor total de la inversión, ya sea estimado u oficial" sqref="I101:I102 I8 I58 I67 I81:I82 I109:I112"/>
    <dataValidation allowBlank="1" showInputMessage="1" showErrorMessage="1" prompt="Seleccione la meta que se pretende alcanzar o sobre la que se pretende realizar gestión durante la vigencia 2025 para cada inversión incluída. " sqref="M8 M101 M58 M67 M81 M109"/>
    <dataValidation allowBlank="1" showInputMessage="1" showErrorMessage="1" prompt="Estime el porcentaje de cumplimiento de la meta seleccionada al final de la vigencia 2025 para cada inversión incluída. Si se pretende cumplir con la totalidad de la meta debe digitar 100%." sqref="N101 N81 N8 N58 N67 N109"/>
    <dataValidation allowBlank="1" showInputMessage="1" showErrorMessage="1" prompt="Seleccione la meta que se pretende alcanzar o sobre la que se pretende realizar gestión durante la vigencia 2026 para cada inversión incluída. " sqref="U8 U101 U58 U67 U81 U109"/>
    <dataValidation allowBlank="1" showInputMessage="1" showErrorMessage="1" prompt="Estime el porcentaje de cumplimiento de la meta seleccionada al final de la vigencia 2026 para cada inversión incluída. Si se pretende cumplir con la totalidad de la meta debe digitar 100%." sqref="V8 V101 V58 V67 V81 V109"/>
    <dataValidation allowBlank="1" showInputMessage="1" showErrorMessage="1" prompt="Seleccione la meta que se pretende alcanzar o sobre la que se pretende realizar gestión durante la vigencia 2027 para cada inversión incluída. " sqref="W8 W101 W58 W67 W81 W109"/>
    <dataValidation allowBlank="1" showInputMessage="1" showErrorMessage="1" prompt="Estime el porcentaje de cumplimiento de la meta seleccionada al final de la vigencia 2027 para cada inversión incluída. Si se pretende cumplir con la totalidad de la meta debe digitar 100%." sqref="X8 X101 X58 X67 X81 X109"/>
    <dataValidation allowBlank="1" showInputMessage="1" showErrorMessage="1" prompt="Relacionar el nombre de la inversiones en terminos de proyectos de infraestructura, en ningun caso se podrán relacionar los nombres de los proyectos en terminos de proyectos de preinversión." sqref="D8"/>
    <dataValidation allowBlank="1" showInputMessage="1" showErrorMessage="1" prompt="Relacionar el mecanismo de evaluación por medio del cual fue viabilizado el proyecto, o por el que se tramitará su evaluación y viabilización" sqref="J101 J8 J58 J67 J81 J109"/>
    <dataValidation allowBlank="1" showInputMessage="1" showErrorMessage="1" prompt="Relacionar el nombre de la totalidad de inversiones enmarcadas en el Componente de Aseguramiento y/o Planes de Aseguramiento que obtuvieron concepto favorable y aprobación del CD del PDA durante las vigencias 2024 y 2025, en minusculas." sqref="D58"/>
    <dataValidation allowBlank="1" showInputMessage="1" showErrorMessage="1" prompt="Relacionar el nombre de la totalidad de inversiones enmarcadas en el Componente Ambiental y/o Plan Ambiental que obtuvo concepto favorable y aprobación del CD del PDA durante la vigencia 2024 y 2025, en minusculas." sqref="D67"/>
    <dataValidation allowBlank="1" showInputMessage="1" showErrorMessage="1" prompt="Relacionar el nombre de la totalidad de inversiones enmarcadas en el Componente de Gestión del Riesgo y/o Plan de Gestión del Riesgo que obtuvo concepto favorable y aprobación del CD del PDA durante la vigencia 2024." sqref="D81"/>
    <dataValidation allowBlank="1" showInputMessage="1" showErrorMessage="1" prompt="Relacionar el nombre de la totalidad de inversiones enmarcadas en el Componente de Gestión Social y/o Plan de Gestión Social que obtuvieron concepto favorable y aprobación del CD del PDA durante la vigencia 2024 y 2025, en minusculas." sqref="D101"/>
    <dataValidation allowBlank="1" showInputMessage="1" showErrorMessage="1" prompt="Relacionar el nombre de la totalidad de inversiones enmarcadas en el Componente Transversal, en minusculas" sqref="D109"/>
  </dataValidations>
  <pageMargins left="0.04" right="0.27" top="0.31" bottom="0.27" header="0.3" footer="0"/>
  <pageSetup paperSize="5" scale="22" fitToHeight="0" orientation="landscape" r:id="rId1"/>
  <rowBreaks count="2" manualBreakCount="2">
    <brk id="45" max="23" man="1"/>
    <brk id="90" max="23" man="1"/>
  </rowBreaks>
  <drawing r:id="rId2"/>
  <extLst>
    <ext xmlns:x14="http://schemas.microsoft.com/office/spreadsheetml/2009/9/main" uri="{78C0D931-6437-407d-A8EE-F0AAD7539E65}">
      <x14:conditionalFormattings>
        <x14:conditionalFormatting xmlns:xm="http://schemas.microsoft.com/office/excel/2006/main">
          <x14:cfRule type="dataBar" id="{8213965D-7414-4179-A5B4-57A87C88BA96}">
            <x14:dataBar minLength="0" maxLength="100">
              <x14:cfvo type="num">
                <xm:f>0</xm:f>
              </x14:cfvo>
              <x14:cfvo type="num">
                <xm:f>1</xm:f>
              </x14:cfvo>
              <x14:negativeFillColor rgb="FFFF0000"/>
              <x14:axisColor rgb="FF000000"/>
            </x14:dataBar>
          </x14:cfRule>
          <x14:cfRule type="dataBar" id="{CA4618B3-0136-4FEE-A4F2-EDAABF322F5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F26BA39-FB36-441F-AA01-EBB5FBDEC7D5}">
            <x14:dataBar minLength="0" maxLength="100">
              <x14:cfvo type="num">
                <xm:f>0</xm:f>
              </x14:cfvo>
              <x14:cfvo type="num">
                <xm:f>1</xm:f>
              </x14:cfvo>
              <x14:negativeFillColor rgb="FFFF0000"/>
              <x14:axisColor rgb="FF000000"/>
            </x14:dataBar>
          </x14:cfRule>
          <x14:cfRule type="dataBar" id="{3B0FE5B1-041B-42D7-8424-1BED89DF70A3}">
            <x14:dataBar minLength="0" maxLength="100">
              <x14:cfvo type="autoMin"/>
              <x14:cfvo type="autoMax"/>
              <x14:negativeFillColor rgb="FFFF0000"/>
              <x14:axisColor rgb="FF000000"/>
            </x14:dataBar>
          </x14:cfRule>
          <x14:cfRule type="dataBar" id="{3CA8D64F-A299-4D82-85DC-BFBB6CB993C9}">
            <x14:dataBar minLength="0" maxLength="100" gradient="0">
              <x14:cfvo type="num">
                <xm:f>0</xm:f>
              </x14:cfvo>
              <x14:cfvo type="num">
                <xm:f>1</xm:f>
              </x14:cfvo>
              <x14:negativeFillColor rgb="FFFF0000"/>
              <x14:axisColor rgb="FF000000"/>
            </x14:dataBar>
          </x14:cfRule>
          <x14:cfRule type="dataBar" id="{BAFC2635-2AF5-41C7-B44C-C24A1C82DB7F}">
            <x14:dataBar minLength="0" maxLength="100" border="1" negativeBarBorderColorSameAsPositive="0">
              <x14:cfvo type="autoMin"/>
              <x14:cfvo type="autoMax"/>
              <x14:borderColor rgb="FF008AEF"/>
              <x14:negativeFillColor rgb="FFFF0000"/>
              <x14:negativeBorderColor rgb="FFFF0000"/>
              <x14:axisColor rgb="FF000000"/>
            </x14:dataBar>
          </x14:cfRule>
          <xm:sqref>D107:Y107</xm:sqref>
        </x14:conditionalFormatting>
        <x14:conditionalFormatting xmlns:xm="http://schemas.microsoft.com/office/excel/2006/main">
          <x14:cfRule type="dataBar" id="{D218284F-5938-478E-8151-B625C7EBF4A9}">
            <x14:dataBar minLength="0" maxLength="100">
              <x14:cfvo type="num">
                <xm:f>0</xm:f>
              </x14:cfvo>
              <x14:cfvo type="num">
                <xm:f>1</xm:f>
              </x14:cfvo>
              <x14:negativeFillColor rgb="FFFF0000"/>
              <x14:axisColor rgb="FF000000"/>
            </x14:dataBar>
          </x14:cfRule>
          <x14:cfRule type="dataBar" id="{00457C13-0FC5-44B9-85B4-E3B0562B0118}">
            <x14:dataBar minLength="0" maxLength="100">
              <x14:cfvo type="autoMin"/>
              <x14:cfvo type="autoMax"/>
              <x14:negativeFillColor rgb="FFFF0000"/>
              <x14:axisColor rgb="FF000000"/>
            </x14:dataBar>
          </x14:cfRule>
          <x14:cfRule type="dataBar" id="{D8231C69-B958-4D75-A4DD-AB453E047CF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9F0461C-FA8F-4651-A69F-E7233298FC1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C1587F8-E6D6-4B44-AB8B-092E4D21740F}">
            <x14:dataBar minLength="0" maxLength="100" gradient="0">
              <x14:cfvo type="num">
                <xm:f>0</xm:f>
              </x14:cfvo>
              <x14:cfvo type="num">
                <xm:f>1</xm:f>
              </x14:cfvo>
              <x14:negativeFillColor rgb="FFFF0000"/>
              <x14:axisColor rgb="FF000000"/>
            </x14:dataBar>
          </x14:cfRule>
          <xm:sqref>L45:L46 L9:L42 L48:L55</xm:sqref>
        </x14:conditionalFormatting>
        <x14:conditionalFormatting xmlns:xm="http://schemas.microsoft.com/office/excel/2006/main">
          <x14:cfRule type="dataBar" id="{BF696E50-4240-479F-BE24-3B2C3F1EBF39}">
            <x14:dataBar minLength="0" maxLength="100">
              <x14:cfvo type="num">
                <xm:f>0</xm:f>
              </x14:cfvo>
              <x14:cfvo type="num">
                <xm:f>1</xm:f>
              </x14:cfvo>
              <x14:negativeFillColor rgb="FFFF0000"/>
              <x14:axisColor rgb="FF000000"/>
            </x14:dataBar>
          </x14:cfRule>
          <x14:cfRule type="dataBar" id="{1906422F-469C-49B9-817C-5BB5D35CC750}">
            <x14:dataBar minLength="0" maxLength="100">
              <x14:cfvo type="num">
                <xm:f>0</xm:f>
              </x14:cfvo>
              <x14:cfvo type="num">
                <xm:f>1</xm:f>
              </x14:cfvo>
              <x14:negativeFillColor rgb="FFFF0000"/>
              <x14:axisColor rgb="FF000000"/>
            </x14:dataBar>
          </x14:cfRule>
          <x14:cfRule type="dataBar" id="{AE621D71-9F72-4F66-A97E-211D400FCEA2}">
            <x14:dataBar minLength="0" maxLength="100">
              <x14:cfvo type="autoMin"/>
              <x14:cfvo type="autoMax"/>
              <x14:negativeFillColor rgb="FFFF0000"/>
              <x14:axisColor rgb="FF000000"/>
            </x14:dataBar>
          </x14:cfRule>
          <x14:cfRule type="dataBar" id="{4BDD1C67-8111-4CCA-A694-63100C8E7FF3}">
            <x14:dataBar minLength="0" maxLength="100" gradient="0">
              <x14:cfvo type="num">
                <xm:f>0</xm:f>
              </x14:cfvo>
              <x14:cfvo type="num">
                <xm:f>1</xm:f>
              </x14:cfvo>
              <x14:negativeFillColor rgb="FFFF0000"/>
              <x14:axisColor rgb="FF000000"/>
            </x14:dataBar>
          </x14:cfRule>
          <x14:cfRule type="dataBar" id="{DA11B9CF-1B7D-4B61-8237-A054F87225F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A850FAA-DDB4-4949-92A3-D87AE68821C1}">
            <x14:dataBar minLength="0" maxLength="100">
              <x14:cfvo type="num">
                <xm:f>0</xm:f>
              </x14:cfvo>
              <x14:cfvo type="num">
                <xm:f>1</xm:f>
              </x14:cfvo>
              <x14:negativeFillColor rgb="FFFF0000"/>
              <x14:axisColor rgb="FF000000"/>
            </x14:dataBar>
          </x14:cfRule>
          <x14:cfRule type="dataBar" id="{08B935B7-53CD-4FF2-9405-AF710B299D0B}">
            <x14:dataBar minLength="0" maxLength="100">
              <x14:cfvo type="autoMin"/>
              <x14:cfvo type="autoMax"/>
              <x14:negativeFillColor rgb="FFFF0000"/>
              <x14:axisColor rgb="FF000000"/>
            </x14:dataBar>
          </x14:cfRule>
          <x14:cfRule type="dataBar" id="{58ECD618-5CBA-4E3C-9AD2-BBB41154A18D}">
            <x14:dataBar minLength="0" maxLength="100" gradient="0">
              <x14:cfvo type="num">
                <xm:f>0</xm:f>
              </x14:cfvo>
              <x14:cfvo type="num">
                <xm:f>1</xm:f>
              </x14:cfvo>
              <x14:negativeFillColor rgb="FFFF0000"/>
              <x14:axisColor rgb="FF000000"/>
            </x14:dataBar>
          </x14:cfRule>
          <x14:cfRule type="dataBar" id="{7A98487A-AC15-4A1F-AE36-414E8873B4E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CED0670-EC5E-4D27-9BA0-8610AC585D1B}">
            <x14:dataBar minLength="0" maxLength="100">
              <x14:cfvo type="num">
                <xm:f>0</xm:f>
              </x14:cfvo>
              <x14:cfvo type="num">
                <xm:f>1</xm:f>
              </x14:cfvo>
              <x14:negativeFillColor rgb="FFFF0000"/>
              <x14:axisColor rgb="FF000000"/>
            </x14:dataBar>
          </x14:cfRule>
          <x14:cfRule type="dataBar" id="{2DEF4BC0-DBA7-458B-8002-E4BE19CC4F9C}">
            <x14:dataBar minLength="0" maxLength="100">
              <x14:cfvo type="autoMin"/>
              <x14:cfvo type="autoMax"/>
              <x14:negativeFillColor rgb="FFFF0000"/>
              <x14:axisColor rgb="FF000000"/>
            </x14:dataBar>
          </x14:cfRule>
          <x14:cfRule type="dataBar" id="{56FA919B-B6CA-4336-B78F-F58C6DFECE14}">
            <x14:dataBar minLength="0" maxLength="100" gradient="0">
              <x14:cfvo type="num">
                <xm:f>0</xm:f>
              </x14:cfvo>
              <x14:cfvo type="num">
                <xm:f>1</xm:f>
              </x14:cfvo>
              <x14:negativeFillColor rgb="FFFF0000"/>
              <x14:axisColor rgb="FF000000"/>
            </x14:dataBar>
          </x14:cfRule>
          <x14:cfRule type="dataBar" id="{D249C4A8-60EF-4A5E-B876-74031CBEB88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DB19064-832E-43ED-998A-0349204BECEC}">
            <x14:dataBar minLength="0" maxLength="100">
              <x14:cfvo type="num">
                <xm:f>0</xm:f>
              </x14:cfvo>
              <x14:cfvo type="num">
                <xm:f>1</xm:f>
              </x14:cfvo>
              <x14:negativeFillColor rgb="FFFF0000"/>
              <x14:axisColor rgb="FF000000"/>
            </x14:dataBar>
          </x14:cfRule>
          <x14:cfRule type="dataBar" id="{1DCE496E-CB5D-43C5-B634-ECF198D0A348}">
            <x14:dataBar minLength="0" maxLength="100">
              <x14:cfvo type="autoMin"/>
              <x14:cfvo type="autoMax"/>
              <x14:negativeFillColor rgb="FFFF0000"/>
              <x14:axisColor rgb="FF000000"/>
            </x14:dataBar>
          </x14:cfRule>
          <x14:cfRule type="dataBar" id="{E2934D5A-880E-4386-ABB7-81CA39A5251D}">
            <x14:dataBar minLength="0" maxLength="100" gradient="0">
              <x14:cfvo type="num">
                <xm:f>0</xm:f>
              </x14:cfvo>
              <x14:cfvo type="num">
                <xm:f>1</xm:f>
              </x14:cfvo>
              <x14:negativeFillColor rgb="FFFF0000"/>
              <x14:axisColor rgb="FF000000"/>
            </x14:dataBar>
          </x14:cfRule>
          <x14:cfRule type="dataBar" id="{4DF30CFE-F123-48FC-98C8-6B422C2FDE3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394B11C-6529-4077-89E6-AA2839582086}">
            <x14:dataBar minLength="0" maxLength="100">
              <x14:cfvo type="num">
                <xm:f>0</xm:f>
              </x14:cfvo>
              <x14:cfvo type="num">
                <xm:f>1</xm:f>
              </x14:cfvo>
              <x14:negativeFillColor rgb="FFFF0000"/>
              <x14:axisColor rgb="FF000000"/>
            </x14:dataBar>
          </x14:cfRule>
          <x14:cfRule type="dataBar" id="{104BBCDF-5B70-4F9C-86E3-7C6817B95D34}">
            <x14:dataBar minLength="0" maxLength="100">
              <x14:cfvo type="autoMin"/>
              <x14:cfvo type="autoMax"/>
              <x14:negativeFillColor rgb="FFFF0000"/>
              <x14:axisColor rgb="FF000000"/>
            </x14:dataBar>
          </x14:cfRule>
          <x14:cfRule type="dataBar" id="{6B2CCD13-F7EE-41E0-A6C6-F6A403B0B2E6}">
            <x14:dataBar minLength="0" maxLength="100" gradient="0">
              <x14:cfvo type="num">
                <xm:f>0</xm:f>
              </x14:cfvo>
              <x14:cfvo type="num">
                <xm:f>1</xm:f>
              </x14:cfvo>
              <x14:negativeFillColor rgb="FFFF0000"/>
              <x14:axisColor rgb="FF000000"/>
            </x14:dataBar>
          </x14:cfRule>
          <x14:cfRule type="dataBar" id="{20136A23-D4B1-4F56-B5FD-5AF5DC6A95D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861EB1B-A801-4174-8D57-8882117C3EB6}">
            <x14:dataBar minLength="0" maxLength="100">
              <x14:cfvo type="num">
                <xm:f>0</xm:f>
              </x14:cfvo>
              <x14:cfvo type="num">
                <xm:f>1</xm:f>
              </x14:cfvo>
              <x14:negativeFillColor rgb="FFFF0000"/>
              <x14:axisColor rgb="FF000000"/>
            </x14:dataBar>
          </x14:cfRule>
          <x14:cfRule type="dataBar" id="{9FFACCDE-8062-4B1C-A051-76219A7CD9FD}">
            <x14:dataBar minLength="0" maxLength="100">
              <x14:cfvo type="autoMin"/>
              <x14:cfvo type="autoMax"/>
              <x14:negativeFillColor rgb="FFFF0000"/>
              <x14:axisColor rgb="FF000000"/>
            </x14:dataBar>
          </x14:cfRule>
          <x14:cfRule type="dataBar" id="{A74676BA-F450-45C5-A1C6-6A188C790535}">
            <x14:dataBar minLength="0" maxLength="100" gradient="0">
              <x14:cfvo type="num">
                <xm:f>0</xm:f>
              </x14:cfvo>
              <x14:cfvo type="num">
                <xm:f>1</xm:f>
              </x14:cfvo>
              <x14:negativeFillColor rgb="FFFF0000"/>
              <x14:axisColor rgb="FF000000"/>
            </x14:dataBar>
          </x14:cfRule>
          <x14:cfRule type="dataBar" id="{3593D249-9460-4F1C-97CC-285D4E4AF75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F147FC3-D206-4B72-BBF8-3022265F9BF0}">
            <x14:dataBar minLength="0" maxLength="100">
              <x14:cfvo type="num">
                <xm:f>0</xm:f>
              </x14:cfvo>
              <x14:cfvo type="num">
                <xm:f>1</xm:f>
              </x14:cfvo>
              <x14:negativeFillColor rgb="FFFF0000"/>
              <x14:axisColor rgb="FF000000"/>
            </x14:dataBar>
          </x14:cfRule>
          <x14:cfRule type="dataBar" id="{9F013C9F-D0F0-46AC-8723-69D4AB56EFF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L47</xm:sqref>
        </x14:conditionalFormatting>
        <x14:conditionalFormatting xmlns:xm="http://schemas.microsoft.com/office/excel/2006/main">
          <x14:cfRule type="dataBar" id="{A8FCF2AA-44AD-4E69-B4B8-EA0F54589435}">
            <x14:dataBar minLength="0" maxLength="100">
              <x14:cfvo type="num">
                <xm:f>0</xm:f>
              </x14:cfvo>
              <x14:cfvo type="num">
                <xm:f>1</xm:f>
              </x14:cfvo>
              <x14:negativeFillColor rgb="FFFF0000"/>
              <x14:axisColor rgb="FF000000"/>
            </x14:dataBar>
          </x14:cfRule>
          <x14:cfRule type="dataBar" id="{1B100675-B4DC-4B82-BB54-C11224F83F5D}">
            <x14:dataBar minLength="0" maxLength="100">
              <x14:cfvo type="autoMin"/>
              <x14:cfvo type="autoMax"/>
              <x14:negativeFillColor rgb="FFFF0000"/>
              <x14:axisColor rgb="FF000000"/>
            </x14:dataBar>
          </x14:cfRule>
          <x14:cfRule type="dataBar" id="{A672E7C5-48A7-4BFF-A6ED-4B134C65AD1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2B462D3-0D1B-4009-9C80-C3C320CED55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68C3E1B-44D4-40B8-8311-D4D85A6080F9}">
            <x14:dataBar minLength="0" maxLength="100" gradient="0">
              <x14:cfvo type="num">
                <xm:f>0</xm:f>
              </x14:cfvo>
              <x14:cfvo type="num">
                <xm:f>1</xm:f>
              </x14:cfvo>
              <x14:negativeFillColor rgb="FFFF0000"/>
              <x14:axisColor rgb="FF000000"/>
            </x14:dataBar>
          </x14:cfRule>
          <xm:sqref>L59:L65</xm:sqref>
        </x14:conditionalFormatting>
        <x14:conditionalFormatting xmlns:xm="http://schemas.microsoft.com/office/excel/2006/main">
          <x14:cfRule type="dataBar" id="{72AB23B8-F07F-433D-8401-E6A6BCE0E8A3}">
            <x14:dataBar minLength="0" maxLength="100">
              <x14:cfvo type="num">
                <xm:f>0</xm:f>
              </x14:cfvo>
              <x14:cfvo type="num">
                <xm:f>1</xm:f>
              </x14:cfvo>
              <x14:negativeFillColor rgb="FFFF0000"/>
              <x14:axisColor rgb="FF000000"/>
            </x14:dataBar>
          </x14:cfRule>
          <x14:cfRule type="dataBar" id="{BCE69161-6CC6-4DF6-A2D4-1FB67299DE10}">
            <x14:dataBar minLength="0" maxLength="100">
              <x14:cfvo type="autoMin"/>
              <x14:cfvo type="autoMax"/>
              <x14:negativeFillColor rgb="FFFF0000"/>
              <x14:axisColor rgb="FF000000"/>
            </x14:dataBar>
          </x14:cfRule>
          <x14:cfRule type="dataBar" id="{6600E018-CDCB-46EE-9656-7EF87EB99DC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68B90E8-F3D3-44E9-8616-5D1EA39FF91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0FD5984-3299-45AC-AEAA-305EB15869C2}">
            <x14:dataBar minLength="0" maxLength="100" gradient="0">
              <x14:cfvo type="num">
                <xm:f>0</xm:f>
              </x14:cfvo>
              <x14:cfvo type="num">
                <xm:f>1</xm:f>
              </x14:cfvo>
              <x14:negativeFillColor rgb="FFFF0000"/>
              <x14:axisColor rgb="FF000000"/>
            </x14:dataBar>
          </x14:cfRule>
          <xm:sqref>L77</xm:sqref>
        </x14:conditionalFormatting>
        <x14:conditionalFormatting xmlns:xm="http://schemas.microsoft.com/office/excel/2006/main">
          <x14:cfRule type="dataBar" id="{C538D25B-E9C7-47F8-902E-F9FFB7B07236}">
            <x14:dataBar minLength="0" maxLength="100">
              <x14:cfvo type="num">
                <xm:f>0</xm:f>
              </x14:cfvo>
              <x14:cfvo type="num">
                <xm:f>1</xm:f>
              </x14:cfvo>
              <x14:negativeFillColor rgb="FFFF0000"/>
              <x14:axisColor rgb="FF000000"/>
            </x14:dataBar>
          </x14:cfRule>
          <x14:cfRule type="dataBar" id="{D04FE0A6-7F42-4D40-9DEC-67FC5310BF7B}">
            <x14:dataBar minLength="0" maxLength="100">
              <x14:cfvo type="num">
                <xm:f>0</xm:f>
              </x14:cfvo>
              <x14:cfvo type="num">
                <xm:f>1</xm:f>
              </x14:cfvo>
              <x14:negativeFillColor rgb="FFFF0000"/>
              <x14:axisColor rgb="FF000000"/>
            </x14:dataBar>
          </x14:cfRule>
          <x14:cfRule type="dataBar" id="{CCDEAB8E-B2BB-411F-BB89-7648B5359B69}">
            <x14:dataBar minLength="0" maxLength="100">
              <x14:cfvo type="autoMin"/>
              <x14:cfvo type="autoMax"/>
              <x14:negativeFillColor rgb="FFFF0000"/>
              <x14:axisColor rgb="FF000000"/>
            </x14:dataBar>
          </x14:cfRule>
          <x14:cfRule type="dataBar" id="{4252D586-D47A-433A-A743-A0C411B92A62}">
            <x14:dataBar minLength="0" maxLength="100" gradient="0">
              <x14:cfvo type="num">
                <xm:f>0</xm:f>
              </x14:cfvo>
              <x14:cfvo type="num">
                <xm:f>1</xm:f>
              </x14:cfvo>
              <x14:negativeFillColor rgb="FFFF0000"/>
              <x14:axisColor rgb="FF000000"/>
            </x14:dataBar>
          </x14:cfRule>
          <x14:cfRule type="dataBar" id="{EC8C6272-DD51-44B6-8483-AF75A85C150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11515EC-6F3E-4F9F-BCFE-EAD3F2553A9D}">
            <x14:dataBar minLength="0" maxLength="100">
              <x14:cfvo type="num">
                <xm:f>0</xm:f>
              </x14:cfvo>
              <x14:cfvo type="num">
                <xm:f>1</xm:f>
              </x14:cfvo>
              <x14:negativeFillColor rgb="FFFF0000"/>
              <x14:axisColor rgb="FF000000"/>
            </x14:dataBar>
          </x14:cfRule>
          <x14:cfRule type="dataBar" id="{B36915BC-E154-4A36-A03E-ECDB5EC11730}">
            <x14:dataBar minLength="0" maxLength="100">
              <x14:cfvo type="autoMin"/>
              <x14:cfvo type="autoMax"/>
              <x14:negativeFillColor rgb="FFFF0000"/>
              <x14:axisColor rgb="FF000000"/>
            </x14:dataBar>
          </x14:cfRule>
          <x14:cfRule type="dataBar" id="{E992CE94-DA4B-4095-8630-7D7139F51D5E}">
            <x14:dataBar minLength="0" maxLength="100" gradient="0">
              <x14:cfvo type="num">
                <xm:f>0</xm:f>
              </x14:cfvo>
              <x14:cfvo type="num">
                <xm:f>1</xm:f>
              </x14:cfvo>
              <x14:negativeFillColor rgb="FFFF0000"/>
              <x14:axisColor rgb="FF000000"/>
            </x14:dataBar>
          </x14:cfRule>
          <x14:cfRule type="dataBar" id="{B3CA71DC-FE2E-4BAE-ACFB-0722CF0C439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C8BC2CC-FD36-4346-B2F3-7F3375277126}">
            <x14:dataBar minLength="0" maxLength="100">
              <x14:cfvo type="num">
                <xm:f>0</xm:f>
              </x14:cfvo>
              <x14:cfvo type="num">
                <xm:f>1</xm:f>
              </x14:cfvo>
              <x14:negativeFillColor rgb="FFFF0000"/>
              <x14:axisColor rgb="FF000000"/>
            </x14:dataBar>
          </x14:cfRule>
          <x14:cfRule type="dataBar" id="{3F53FC4C-7340-496D-9CD2-10C7312B4395}">
            <x14:dataBar minLength="0" maxLength="100">
              <x14:cfvo type="autoMin"/>
              <x14:cfvo type="autoMax"/>
              <x14:negativeFillColor rgb="FFFF0000"/>
              <x14:axisColor rgb="FF000000"/>
            </x14:dataBar>
          </x14:cfRule>
          <x14:cfRule type="dataBar" id="{3DA67A95-E80B-4ACA-A2D5-DCE3F8C09D77}">
            <x14:dataBar minLength="0" maxLength="100" gradient="0">
              <x14:cfvo type="num">
                <xm:f>0</xm:f>
              </x14:cfvo>
              <x14:cfvo type="num">
                <xm:f>1</xm:f>
              </x14:cfvo>
              <x14:negativeFillColor rgb="FFFF0000"/>
              <x14:axisColor rgb="FF000000"/>
            </x14:dataBar>
          </x14:cfRule>
          <x14:cfRule type="dataBar" id="{E8590915-3A2E-4FFD-875C-9D93CFB5863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0A7C3AE-0CC3-4751-99AC-9F1480D84953}">
            <x14:dataBar minLength="0" maxLength="100">
              <x14:cfvo type="num">
                <xm:f>0</xm:f>
              </x14:cfvo>
              <x14:cfvo type="num">
                <xm:f>1</xm:f>
              </x14:cfvo>
              <x14:negativeFillColor rgb="FFFF0000"/>
              <x14:axisColor rgb="FF000000"/>
            </x14:dataBar>
          </x14:cfRule>
          <x14:cfRule type="dataBar" id="{5E3DD129-5B83-4F49-A812-230A154FCBC9}">
            <x14:dataBar minLength="0" maxLength="100">
              <x14:cfvo type="autoMin"/>
              <x14:cfvo type="autoMax"/>
              <x14:negativeFillColor rgb="FFFF0000"/>
              <x14:axisColor rgb="FF000000"/>
            </x14:dataBar>
          </x14:cfRule>
          <x14:cfRule type="dataBar" id="{05E708A6-DBC0-466A-AA04-84885FDD9350}">
            <x14:dataBar minLength="0" maxLength="100" gradient="0">
              <x14:cfvo type="num">
                <xm:f>0</xm:f>
              </x14:cfvo>
              <x14:cfvo type="num">
                <xm:f>1</xm:f>
              </x14:cfvo>
              <x14:negativeFillColor rgb="FFFF0000"/>
              <x14:axisColor rgb="FF000000"/>
            </x14:dataBar>
          </x14:cfRule>
          <x14:cfRule type="dataBar" id="{FA5830A3-DD0C-4756-A6D8-13AE037CFD99}">
            <x14:dataBar minLength="0" maxLength="100" border="1" negativeBarBorderColorSameAsPositive="0">
              <x14:cfvo type="autoMin"/>
              <x14:cfvo type="autoMax"/>
              <x14:borderColor rgb="FF008AEF"/>
              <x14:negativeFillColor rgb="FFFF0000"/>
              <x14:negativeBorderColor rgb="FFFF0000"/>
              <x14:axisColor rgb="FF000000"/>
            </x14:dataBar>
          </x14:cfRule>
          <xm:sqref>L78</xm:sqref>
        </x14:conditionalFormatting>
        <x14:conditionalFormatting xmlns:xm="http://schemas.microsoft.com/office/excel/2006/main">
          <x14:cfRule type="dataBar" id="{E0AB8208-FB6A-4979-8D61-5BEAFA9A846B}">
            <x14:dataBar minLength="0" maxLength="100">
              <x14:cfvo type="num">
                <xm:f>0</xm:f>
              </x14:cfvo>
              <x14:cfvo type="num">
                <xm:f>1</xm:f>
              </x14:cfvo>
              <x14:negativeFillColor rgb="FFFF0000"/>
              <x14:axisColor rgb="FF000000"/>
            </x14:dataBar>
          </x14:cfRule>
          <x14:cfRule type="dataBar" id="{9F51C650-8926-4C7D-A257-61EE5EACC935}">
            <x14:dataBar minLength="0" maxLength="100">
              <x14:cfvo type="num">
                <xm:f>0</xm:f>
              </x14:cfvo>
              <x14:cfvo type="num">
                <xm:f>1</xm:f>
              </x14:cfvo>
              <x14:negativeFillColor rgb="FFFF0000"/>
              <x14:axisColor rgb="FF000000"/>
            </x14:dataBar>
          </x14:cfRule>
          <x14:cfRule type="dataBar" id="{B0EEA1A1-75F2-4F96-8E99-4A007491CA22}">
            <x14:dataBar minLength="0" maxLength="100">
              <x14:cfvo type="autoMin"/>
              <x14:cfvo type="autoMax"/>
              <x14:negativeFillColor rgb="FFFF0000"/>
              <x14:axisColor rgb="FF000000"/>
            </x14:dataBar>
          </x14:cfRule>
          <x14:cfRule type="dataBar" id="{4401C48B-B7E7-4CAF-86E1-980ADD6C4016}">
            <x14:dataBar minLength="0" maxLength="100" gradient="0">
              <x14:cfvo type="num">
                <xm:f>0</xm:f>
              </x14:cfvo>
              <x14:cfvo type="num">
                <xm:f>1</xm:f>
              </x14:cfvo>
              <x14:negativeFillColor rgb="FFFF0000"/>
              <x14:axisColor rgb="FF000000"/>
            </x14:dataBar>
          </x14:cfRule>
          <x14:cfRule type="dataBar" id="{43F55615-3C0E-4DF4-8F2C-295BFFFEDB2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2319529-CFCA-41AF-B859-BA13AF15CF00}">
            <x14:dataBar minLength="0" maxLength="100">
              <x14:cfvo type="num">
                <xm:f>0</xm:f>
              </x14:cfvo>
              <x14:cfvo type="num">
                <xm:f>1</xm:f>
              </x14:cfvo>
              <x14:negativeFillColor rgb="FFFF0000"/>
              <x14:axisColor rgb="FF000000"/>
            </x14:dataBar>
          </x14:cfRule>
          <x14:cfRule type="dataBar" id="{8A5EA320-3458-4A5D-AE20-43B5E96D086E}">
            <x14:dataBar minLength="0" maxLength="100">
              <x14:cfvo type="autoMin"/>
              <x14:cfvo type="autoMax"/>
              <x14:negativeFillColor rgb="FFFF0000"/>
              <x14:axisColor rgb="FF000000"/>
            </x14:dataBar>
          </x14:cfRule>
          <x14:cfRule type="dataBar" id="{55C18E96-3394-4304-8350-A4355B6BEA7C}">
            <x14:dataBar minLength="0" maxLength="100" gradient="0">
              <x14:cfvo type="num">
                <xm:f>0</xm:f>
              </x14:cfvo>
              <x14:cfvo type="num">
                <xm:f>1</xm:f>
              </x14:cfvo>
              <x14:negativeFillColor rgb="FFFF0000"/>
              <x14:axisColor rgb="FF000000"/>
            </x14:dataBar>
          </x14:cfRule>
          <x14:cfRule type="dataBar" id="{DA343A88-DF94-4CB4-B9D3-C286EA613E9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754F7ED-4224-4696-A3BA-25B8BD224227}">
            <x14:dataBar minLength="0" maxLength="100">
              <x14:cfvo type="num">
                <xm:f>0</xm:f>
              </x14:cfvo>
              <x14:cfvo type="num">
                <xm:f>1</xm:f>
              </x14:cfvo>
              <x14:negativeFillColor rgb="FFFF0000"/>
              <x14:axisColor rgb="FF000000"/>
            </x14:dataBar>
          </x14:cfRule>
          <x14:cfRule type="dataBar" id="{CA338CC6-4D69-45FD-BBAC-59D867BCA420}">
            <x14:dataBar minLength="0" maxLength="100">
              <x14:cfvo type="autoMin"/>
              <x14:cfvo type="autoMax"/>
              <x14:negativeFillColor rgb="FFFF0000"/>
              <x14:axisColor rgb="FF000000"/>
            </x14:dataBar>
          </x14:cfRule>
          <x14:cfRule type="dataBar" id="{ED3519CE-9EDC-426A-B018-C28FACEBA9E5}">
            <x14:dataBar minLength="0" maxLength="100" gradient="0">
              <x14:cfvo type="num">
                <xm:f>0</xm:f>
              </x14:cfvo>
              <x14:cfvo type="num">
                <xm:f>1</xm:f>
              </x14:cfvo>
              <x14:negativeFillColor rgb="FFFF0000"/>
              <x14:axisColor rgb="FF000000"/>
            </x14:dataBar>
          </x14:cfRule>
          <x14:cfRule type="dataBar" id="{B7705E2D-2BBB-4B67-8F2B-34259553D69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1EE04C1-1E9A-4D6A-916A-F3D15A04DA97}">
            <x14:dataBar minLength="0" maxLength="100">
              <x14:cfvo type="num">
                <xm:f>0</xm:f>
              </x14:cfvo>
              <x14:cfvo type="num">
                <xm:f>1</xm:f>
              </x14:cfvo>
              <x14:negativeFillColor rgb="FFFF0000"/>
              <x14:axisColor rgb="FF000000"/>
            </x14:dataBar>
          </x14:cfRule>
          <x14:cfRule type="dataBar" id="{F84B2A36-92A0-4FEE-A664-E048AFA1C93E}">
            <x14:dataBar minLength="0" maxLength="100">
              <x14:cfvo type="autoMin"/>
              <x14:cfvo type="autoMax"/>
              <x14:negativeFillColor rgb="FFFF0000"/>
              <x14:axisColor rgb="FF000000"/>
            </x14:dataBar>
          </x14:cfRule>
          <x14:cfRule type="dataBar" id="{19DC034E-9C57-447C-A00B-5937BDA4502C}">
            <x14:dataBar minLength="0" maxLength="100" gradient="0">
              <x14:cfvo type="num">
                <xm:f>0</xm:f>
              </x14:cfvo>
              <x14:cfvo type="num">
                <xm:f>1</xm:f>
              </x14:cfvo>
              <x14:negativeFillColor rgb="FFFF0000"/>
              <x14:axisColor rgb="FF000000"/>
            </x14:dataBar>
          </x14:cfRule>
          <x14:cfRule type="dataBar" id="{C264C07E-A854-418B-B48E-847E8717B18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320C7FC-E8C4-4660-9275-8E723415AFFC}">
            <x14:dataBar minLength="0" maxLength="100">
              <x14:cfvo type="num">
                <xm:f>0</xm:f>
              </x14:cfvo>
              <x14:cfvo type="num">
                <xm:f>1</xm:f>
              </x14:cfvo>
              <x14:negativeFillColor rgb="FFFF0000"/>
              <x14:axisColor rgb="FF000000"/>
            </x14:dataBar>
          </x14:cfRule>
          <x14:cfRule type="dataBar" id="{83D8EE8C-624E-46BB-A99C-4093E91AE41C}">
            <x14:dataBar minLength="0" maxLength="100">
              <x14:cfvo type="autoMin"/>
              <x14:cfvo type="autoMax"/>
              <x14:negativeFillColor rgb="FFFF0000"/>
              <x14:axisColor rgb="FF000000"/>
            </x14:dataBar>
          </x14:cfRule>
          <x14:cfRule type="dataBar" id="{BFFDCD5C-AFAA-4D4E-BC5D-E9C3AC068FEF}">
            <x14:dataBar minLength="0" maxLength="100" gradient="0">
              <x14:cfvo type="num">
                <xm:f>0</xm:f>
              </x14:cfvo>
              <x14:cfvo type="num">
                <xm:f>1</xm:f>
              </x14:cfvo>
              <x14:negativeFillColor rgb="FFFF0000"/>
              <x14:axisColor rgb="FF000000"/>
            </x14:dataBar>
          </x14:cfRule>
          <x14:cfRule type="dataBar" id="{F177D2E6-6129-473F-B044-970C3BF96846}">
            <x14:dataBar minLength="0" maxLength="100" border="1" negativeBarBorderColorSameAsPositive="0">
              <x14:cfvo type="autoMin"/>
              <x14:cfvo type="autoMax"/>
              <x14:borderColor rgb="FF008AEF"/>
              <x14:negativeFillColor rgb="FFFF0000"/>
              <x14:negativeBorderColor rgb="FFFF0000"/>
              <x14:axisColor rgb="FF000000"/>
            </x14:dataBar>
          </x14:cfRule>
          <xm:sqref>L82:L98</xm:sqref>
        </x14:conditionalFormatting>
        <x14:conditionalFormatting xmlns:xm="http://schemas.microsoft.com/office/excel/2006/main">
          <x14:cfRule type="dataBar" id="{8FB01937-5247-4A79-94BC-0FEEEDDE94FF}">
            <x14:dataBar minLength="0" maxLength="100">
              <x14:cfvo type="num">
                <xm:f>0</xm:f>
              </x14:cfvo>
              <x14:cfvo type="num">
                <xm:f>1</xm:f>
              </x14:cfvo>
              <x14:negativeFillColor rgb="FFFF0000"/>
              <x14:axisColor rgb="FF000000"/>
            </x14:dataBar>
          </x14:cfRule>
          <x14:cfRule type="dataBar" id="{368CF50F-F98D-4848-9DE4-D21AEE4D6D0B}">
            <x14:dataBar minLength="0" maxLength="100">
              <x14:cfvo type="num">
                <xm:f>0</xm:f>
              </x14:cfvo>
              <x14:cfvo type="num">
                <xm:f>1</xm:f>
              </x14:cfvo>
              <x14:negativeFillColor rgb="FFFF0000"/>
              <x14:axisColor rgb="FF000000"/>
            </x14:dataBar>
          </x14:cfRule>
          <x14:cfRule type="dataBar" id="{CDD7AFDB-3E57-4256-AD7E-72B296B659DF}">
            <x14:dataBar minLength="0" maxLength="100">
              <x14:cfvo type="autoMin"/>
              <x14:cfvo type="autoMax"/>
              <x14:negativeFillColor rgb="FFFF0000"/>
              <x14:axisColor rgb="FF000000"/>
            </x14:dataBar>
          </x14:cfRule>
          <x14:cfRule type="dataBar" id="{065F144A-0833-480A-9FEA-5429E0540C39}">
            <x14:dataBar minLength="0" maxLength="100" gradient="0">
              <x14:cfvo type="num">
                <xm:f>0</xm:f>
              </x14:cfvo>
              <x14:cfvo type="num">
                <xm:f>1</xm:f>
              </x14:cfvo>
              <x14:negativeFillColor rgb="FFFF0000"/>
              <x14:axisColor rgb="FF000000"/>
            </x14:dataBar>
          </x14:cfRule>
          <x14:cfRule type="dataBar" id="{84A56BED-399A-4C37-88E9-06A8C9DC670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C516590-04F5-4657-AB71-F77B18830C38}">
            <x14:dataBar minLength="0" maxLength="100">
              <x14:cfvo type="num">
                <xm:f>0</xm:f>
              </x14:cfvo>
              <x14:cfvo type="num">
                <xm:f>1</xm:f>
              </x14:cfvo>
              <x14:negativeFillColor rgb="FFFF0000"/>
              <x14:axisColor rgb="FF000000"/>
            </x14:dataBar>
          </x14:cfRule>
          <x14:cfRule type="dataBar" id="{4D62D2ED-A293-49BC-9DEC-62A10A84997B}">
            <x14:dataBar minLength="0" maxLength="100">
              <x14:cfvo type="autoMin"/>
              <x14:cfvo type="autoMax"/>
              <x14:negativeFillColor rgb="FFFF0000"/>
              <x14:axisColor rgb="FF000000"/>
            </x14:dataBar>
          </x14:cfRule>
          <x14:cfRule type="dataBar" id="{28330A26-EF26-4120-BC7C-C1FDE29C93CC}">
            <x14:dataBar minLength="0" maxLength="100" gradient="0">
              <x14:cfvo type="num">
                <xm:f>0</xm:f>
              </x14:cfvo>
              <x14:cfvo type="num">
                <xm:f>1</xm:f>
              </x14:cfvo>
              <x14:negativeFillColor rgb="FFFF0000"/>
              <x14:axisColor rgb="FF000000"/>
            </x14:dataBar>
          </x14:cfRule>
          <x14:cfRule type="dataBar" id="{5C9D54A9-AD82-430F-B5E8-C7B8D62C0CE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5C9543C-0653-48B9-BE2C-3A87275A6140}">
            <x14:dataBar minLength="0" maxLength="100">
              <x14:cfvo type="num">
                <xm:f>0</xm:f>
              </x14:cfvo>
              <x14:cfvo type="num">
                <xm:f>1</xm:f>
              </x14:cfvo>
              <x14:negativeFillColor rgb="FFFF0000"/>
              <x14:axisColor rgb="FF000000"/>
            </x14:dataBar>
          </x14:cfRule>
          <x14:cfRule type="dataBar" id="{12705D72-8183-47E1-8225-DFAB8A51210B}">
            <x14:dataBar minLength="0" maxLength="100">
              <x14:cfvo type="autoMin"/>
              <x14:cfvo type="autoMax"/>
              <x14:negativeFillColor rgb="FFFF0000"/>
              <x14:axisColor rgb="FF000000"/>
            </x14:dataBar>
          </x14:cfRule>
          <x14:cfRule type="dataBar" id="{56BE05ED-F5AC-4BF9-89D7-FB4A0DCECFEB}">
            <x14:dataBar minLength="0" maxLength="100" gradient="0">
              <x14:cfvo type="num">
                <xm:f>0</xm:f>
              </x14:cfvo>
              <x14:cfvo type="num">
                <xm:f>1</xm:f>
              </x14:cfvo>
              <x14:negativeFillColor rgb="FFFF0000"/>
              <x14:axisColor rgb="FF000000"/>
            </x14:dataBar>
          </x14:cfRule>
          <x14:cfRule type="dataBar" id="{D89FAD6E-4032-4358-8BA3-65A1A0DB249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5B8FECF-6B42-498E-BE15-233B3DD38F5B}">
            <x14:dataBar minLength="0" maxLength="100">
              <x14:cfvo type="num">
                <xm:f>0</xm:f>
              </x14:cfvo>
              <x14:cfvo type="num">
                <xm:f>1</xm:f>
              </x14:cfvo>
              <x14:negativeFillColor rgb="FFFF0000"/>
              <x14:axisColor rgb="FF000000"/>
            </x14:dataBar>
          </x14:cfRule>
          <x14:cfRule type="dataBar" id="{D5510283-4429-4AA7-A8E4-FD24D590EA34}">
            <x14:dataBar minLength="0" maxLength="100">
              <x14:cfvo type="autoMin"/>
              <x14:cfvo type="autoMax"/>
              <x14:negativeFillColor rgb="FFFF0000"/>
              <x14:axisColor rgb="FF000000"/>
            </x14:dataBar>
          </x14:cfRule>
          <x14:cfRule type="dataBar" id="{C8AAC792-57C6-42A8-A185-5027D9728C58}">
            <x14:dataBar minLength="0" maxLength="100" gradient="0">
              <x14:cfvo type="num">
                <xm:f>0</xm:f>
              </x14:cfvo>
              <x14:cfvo type="num">
                <xm:f>1</xm:f>
              </x14:cfvo>
              <x14:negativeFillColor rgb="FFFF0000"/>
              <x14:axisColor rgb="FF000000"/>
            </x14:dataBar>
          </x14:cfRule>
          <x14:cfRule type="dataBar" id="{C60A9BD4-9F5F-4A43-8208-BE43C2414FA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EF65231-5F4B-49C9-8C84-EB67E093B815}">
            <x14:dataBar minLength="0" maxLength="100">
              <x14:cfvo type="num">
                <xm:f>0</xm:f>
              </x14:cfvo>
              <x14:cfvo type="num">
                <xm:f>1</xm:f>
              </x14:cfvo>
              <x14:negativeFillColor rgb="FFFF0000"/>
              <x14:axisColor rgb="FF000000"/>
            </x14:dataBar>
          </x14:cfRule>
          <x14:cfRule type="dataBar" id="{0FD9692F-15C5-45F8-A804-B001811F8B96}">
            <x14:dataBar minLength="0" maxLength="100">
              <x14:cfvo type="autoMin"/>
              <x14:cfvo type="autoMax"/>
              <x14:negativeFillColor rgb="FFFF0000"/>
              <x14:axisColor rgb="FF000000"/>
            </x14:dataBar>
          </x14:cfRule>
          <x14:cfRule type="dataBar" id="{FADAC516-0C6D-47D1-A26A-CA06F188149E}">
            <x14:dataBar minLength="0" maxLength="100" gradient="0">
              <x14:cfvo type="num">
                <xm:f>0</xm:f>
              </x14:cfvo>
              <x14:cfvo type="num">
                <xm:f>1</xm:f>
              </x14:cfvo>
              <x14:negativeFillColor rgb="FFFF0000"/>
              <x14:axisColor rgb="FF000000"/>
            </x14:dataBar>
          </x14:cfRule>
          <x14:cfRule type="dataBar" id="{716A946D-3656-4F57-A932-CD1D4475DF5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FA84257-5F83-4BE0-824E-19977B6342A1}">
            <x14:dataBar minLength="0" maxLength="100">
              <x14:cfvo type="num">
                <xm:f>0</xm:f>
              </x14:cfvo>
              <x14:cfvo type="num">
                <xm:f>1</xm:f>
              </x14:cfvo>
              <x14:negativeFillColor rgb="FFFF0000"/>
              <x14:axisColor rgb="FF000000"/>
            </x14:dataBar>
          </x14:cfRule>
          <x14:cfRule type="dataBar" id="{015F6028-CBA2-4423-B415-B9116AE33015}">
            <x14:dataBar minLength="0" maxLength="100">
              <x14:cfvo type="autoMin"/>
              <x14:cfvo type="autoMax"/>
              <x14:negativeFillColor rgb="FFFF0000"/>
              <x14:axisColor rgb="FF000000"/>
            </x14:dataBar>
          </x14:cfRule>
          <x14:cfRule type="dataBar" id="{37034BB0-B054-4DBF-8C99-0E3EF74E4320}">
            <x14:dataBar minLength="0" maxLength="100" gradient="0">
              <x14:cfvo type="num">
                <xm:f>0</xm:f>
              </x14:cfvo>
              <x14:cfvo type="num">
                <xm:f>1</xm:f>
              </x14:cfvo>
              <x14:negativeFillColor rgb="FFFF0000"/>
              <x14:axisColor rgb="FF000000"/>
            </x14:dataBar>
          </x14:cfRule>
          <x14:cfRule type="dataBar" id="{E0CC26EA-46FA-4F1E-A0F0-61D672E97437}">
            <x14:dataBar minLength="0" maxLength="100" border="1" negativeBarBorderColorSameAsPositive="0">
              <x14:cfvo type="autoMin"/>
              <x14:cfvo type="autoMax"/>
              <x14:borderColor rgb="FF008AEF"/>
              <x14:negativeFillColor rgb="FFFF0000"/>
              <x14:negativeBorderColor rgb="FFFF0000"/>
              <x14:axisColor rgb="FF000000"/>
            </x14:dataBar>
          </x14:cfRule>
          <xm:sqref>L102:L106</xm:sqref>
        </x14:conditionalFormatting>
        <x14:conditionalFormatting xmlns:xm="http://schemas.microsoft.com/office/excel/2006/main">
          <x14:cfRule type="dataBar" id="{5A8CC995-8839-486D-88DB-AE22609286C6}">
            <x14:dataBar minLength="0" maxLength="100">
              <x14:cfvo type="num">
                <xm:f>0</xm:f>
              </x14:cfvo>
              <x14:cfvo type="num">
                <xm:f>1</xm:f>
              </x14:cfvo>
              <x14:negativeFillColor rgb="FFFF0000"/>
              <x14:axisColor rgb="FF000000"/>
            </x14:dataBar>
          </x14:cfRule>
          <x14:cfRule type="dataBar" id="{09480E7D-FD50-4FFF-8BE2-B8726A897FA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L110:L115 L102:L106 L82:L98 L78</xm:sqref>
        </x14:conditionalFormatting>
        <x14:conditionalFormatting xmlns:xm="http://schemas.microsoft.com/office/excel/2006/main">
          <x14:cfRule type="dataBar" id="{D52FE952-F974-40A0-BF11-0FEEDD308265}">
            <x14:dataBar minLength="0" maxLength="100">
              <x14:cfvo type="num">
                <xm:f>0</xm:f>
              </x14:cfvo>
              <x14:cfvo type="num">
                <xm:f>1</xm:f>
              </x14:cfvo>
              <x14:negativeFillColor rgb="FFFF0000"/>
              <x14:axisColor rgb="FF000000"/>
            </x14:dataBar>
          </x14:cfRule>
          <x14:cfRule type="dataBar" id="{9AE0F4E1-51DA-4063-B582-AAF2CFEBB18C}">
            <x14:dataBar minLength="0" maxLength="100">
              <x14:cfvo type="num">
                <xm:f>0</xm:f>
              </x14:cfvo>
              <x14:cfvo type="num">
                <xm:f>1</xm:f>
              </x14:cfvo>
              <x14:negativeFillColor rgb="FFFF0000"/>
              <x14:axisColor rgb="FF000000"/>
            </x14:dataBar>
          </x14:cfRule>
          <x14:cfRule type="dataBar" id="{A74FE99C-563A-46C5-BB12-C2CFC506A124}">
            <x14:dataBar minLength="0" maxLength="100">
              <x14:cfvo type="autoMin"/>
              <x14:cfvo type="autoMax"/>
              <x14:negativeFillColor rgb="FFFF0000"/>
              <x14:axisColor rgb="FF000000"/>
            </x14:dataBar>
          </x14:cfRule>
          <x14:cfRule type="dataBar" id="{E7472ADD-B311-45CE-85FD-4F62A18426E8}">
            <x14:dataBar minLength="0" maxLength="100" gradient="0">
              <x14:cfvo type="num">
                <xm:f>0</xm:f>
              </x14:cfvo>
              <x14:cfvo type="num">
                <xm:f>1</xm:f>
              </x14:cfvo>
              <x14:negativeFillColor rgb="FFFF0000"/>
              <x14:axisColor rgb="FF000000"/>
            </x14:dataBar>
          </x14:cfRule>
          <x14:cfRule type="dataBar" id="{9F040249-BF48-4449-AF77-34E592A4A3D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D2EF957-A3BA-46AB-9F9C-975AA0ECD6FA}">
            <x14:dataBar minLength="0" maxLength="100">
              <x14:cfvo type="num">
                <xm:f>0</xm:f>
              </x14:cfvo>
              <x14:cfvo type="num">
                <xm:f>1</xm:f>
              </x14:cfvo>
              <x14:negativeFillColor rgb="FFFF0000"/>
              <x14:axisColor rgb="FF000000"/>
            </x14:dataBar>
          </x14:cfRule>
          <x14:cfRule type="dataBar" id="{2B2828D2-CC62-4989-956A-A1B0E1C67CCB}">
            <x14:dataBar minLength="0" maxLength="100">
              <x14:cfvo type="autoMin"/>
              <x14:cfvo type="autoMax"/>
              <x14:negativeFillColor rgb="FFFF0000"/>
              <x14:axisColor rgb="FF000000"/>
            </x14:dataBar>
          </x14:cfRule>
          <x14:cfRule type="dataBar" id="{B2F6E801-39EB-46F0-9568-3F1F05B42BAF}">
            <x14:dataBar minLength="0" maxLength="100" gradient="0">
              <x14:cfvo type="num">
                <xm:f>0</xm:f>
              </x14:cfvo>
              <x14:cfvo type="num">
                <xm:f>1</xm:f>
              </x14:cfvo>
              <x14:negativeFillColor rgb="FFFF0000"/>
              <x14:axisColor rgb="FF000000"/>
            </x14:dataBar>
          </x14:cfRule>
          <x14:cfRule type="dataBar" id="{6B54C3B3-8078-4D3F-9163-C3B7CCA2FF3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520BDDF-93DC-451A-B9F0-971FA23B9947}">
            <x14:dataBar minLength="0" maxLength="100">
              <x14:cfvo type="num">
                <xm:f>0</xm:f>
              </x14:cfvo>
              <x14:cfvo type="num">
                <xm:f>1</xm:f>
              </x14:cfvo>
              <x14:negativeFillColor rgb="FFFF0000"/>
              <x14:axisColor rgb="FF000000"/>
            </x14:dataBar>
          </x14:cfRule>
          <x14:cfRule type="dataBar" id="{2D65956C-8BC0-463F-8218-378F1D127389}">
            <x14:dataBar minLength="0" maxLength="100">
              <x14:cfvo type="autoMin"/>
              <x14:cfvo type="autoMax"/>
              <x14:negativeFillColor rgb="FFFF0000"/>
              <x14:axisColor rgb="FF000000"/>
            </x14:dataBar>
          </x14:cfRule>
          <x14:cfRule type="dataBar" id="{B6F97984-DA41-4162-8C90-A30B008EC246}">
            <x14:dataBar minLength="0" maxLength="100" gradient="0">
              <x14:cfvo type="num">
                <xm:f>0</xm:f>
              </x14:cfvo>
              <x14:cfvo type="num">
                <xm:f>1</xm:f>
              </x14:cfvo>
              <x14:negativeFillColor rgb="FFFF0000"/>
              <x14:axisColor rgb="FF000000"/>
            </x14:dataBar>
          </x14:cfRule>
          <x14:cfRule type="dataBar" id="{A7427F0B-D833-4A7C-BAAB-6F939A12909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2BECCFF-DF88-49FF-ADEF-786007708B06}">
            <x14:dataBar minLength="0" maxLength="100">
              <x14:cfvo type="num">
                <xm:f>0</xm:f>
              </x14:cfvo>
              <x14:cfvo type="num">
                <xm:f>1</xm:f>
              </x14:cfvo>
              <x14:negativeFillColor rgb="FFFF0000"/>
              <x14:axisColor rgb="FF000000"/>
            </x14:dataBar>
          </x14:cfRule>
          <x14:cfRule type="dataBar" id="{6976C168-6A3D-4C08-B863-3F2D8235D4B3}">
            <x14:dataBar minLength="0" maxLength="100">
              <x14:cfvo type="autoMin"/>
              <x14:cfvo type="autoMax"/>
              <x14:negativeFillColor rgb="FFFF0000"/>
              <x14:axisColor rgb="FF000000"/>
            </x14:dataBar>
          </x14:cfRule>
          <x14:cfRule type="dataBar" id="{A08BA69F-FF97-4B9F-BF66-CDC928EA6BBC}">
            <x14:dataBar minLength="0" maxLength="100" gradient="0">
              <x14:cfvo type="num">
                <xm:f>0</xm:f>
              </x14:cfvo>
              <x14:cfvo type="num">
                <xm:f>1</xm:f>
              </x14:cfvo>
              <x14:negativeFillColor rgb="FFFF0000"/>
              <x14:axisColor rgb="FF000000"/>
            </x14:dataBar>
          </x14:cfRule>
          <x14:cfRule type="dataBar" id="{5088F54E-3DCE-493B-A034-A687B0D88E3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6340DB7-B922-47FE-B875-A4B551A0E372}">
            <x14:dataBar minLength="0" maxLength="100">
              <x14:cfvo type="num">
                <xm:f>0</xm:f>
              </x14:cfvo>
              <x14:cfvo type="num">
                <xm:f>1</xm:f>
              </x14:cfvo>
              <x14:negativeFillColor rgb="FFFF0000"/>
              <x14:axisColor rgb="FF000000"/>
            </x14:dataBar>
          </x14:cfRule>
          <x14:cfRule type="dataBar" id="{7978D965-9097-4ED9-B8FA-BCC5FD125865}">
            <x14:dataBar minLength="0" maxLength="100">
              <x14:cfvo type="autoMin"/>
              <x14:cfvo type="autoMax"/>
              <x14:negativeFillColor rgb="FFFF0000"/>
              <x14:axisColor rgb="FF000000"/>
            </x14:dataBar>
          </x14:cfRule>
          <x14:cfRule type="dataBar" id="{D77FC62A-1909-4E7C-B5C9-3497D92FA13E}">
            <x14:dataBar minLength="0" maxLength="100" gradient="0">
              <x14:cfvo type="num">
                <xm:f>0</xm:f>
              </x14:cfvo>
              <x14:cfvo type="num">
                <xm:f>1</xm:f>
              </x14:cfvo>
              <x14:negativeFillColor rgb="FFFF0000"/>
              <x14:axisColor rgb="FF000000"/>
            </x14:dataBar>
          </x14:cfRule>
          <x14:cfRule type="dataBar" id="{18B760A6-0BBA-4C69-A942-95F3618F1AC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7D5C4E2-A410-4E1C-A633-2F5470D5FDCE}">
            <x14:dataBar minLength="0" maxLength="100">
              <x14:cfvo type="num">
                <xm:f>0</xm:f>
              </x14:cfvo>
              <x14:cfvo type="num">
                <xm:f>1</xm:f>
              </x14:cfvo>
              <x14:negativeFillColor rgb="FFFF0000"/>
              <x14:axisColor rgb="FF000000"/>
            </x14:dataBar>
          </x14:cfRule>
          <x14:cfRule type="dataBar" id="{1016BE83-34F9-44B0-9DF5-41F5E8335164}">
            <x14:dataBar minLength="0" maxLength="100">
              <x14:cfvo type="autoMin"/>
              <x14:cfvo type="autoMax"/>
              <x14:negativeFillColor rgb="FFFF0000"/>
              <x14:axisColor rgb="FF000000"/>
            </x14:dataBar>
          </x14:cfRule>
          <x14:cfRule type="dataBar" id="{47D16CBD-20AE-469D-8507-BCC735A18AE7}">
            <x14:dataBar minLength="0" maxLength="100" gradient="0">
              <x14:cfvo type="num">
                <xm:f>0</xm:f>
              </x14:cfvo>
              <x14:cfvo type="num">
                <xm:f>1</xm:f>
              </x14:cfvo>
              <x14:negativeFillColor rgb="FFFF0000"/>
              <x14:axisColor rgb="FF000000"/>
            </x14:dataBar>
          </x14:cfRule>
          <x14:cfRule type="dataBar" id="{0A1E0330-890D-4991-8416-D59D9CFF328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6B4127B-11D6-485E-9A2E-5AB090132A40}">
            <x14:dataBar minLength="0" maxLength="100">
              <x14:cfvo type="num">
                <xm:f>0</xm:f>
              </x14:cfvo>
              <x14:cfvo type="num">
                <xm:f>1</xm:f>
              </x14:cfvo>
              <x14:negativeFillColor rgb="FFFF0000"/>
              <x14:axisColor rgb="FF000000"/>
            </x14:dataBar>
          </x14:cfRule>
          <x14:cfRule type="dataBar" id="{51255C3A-B321-41B2-BF65-75E991E5AD90}">
            <x14:dataBar minLength="0" maxLength="100">
              <x14:cfvo type="autoMin"/>
              <x14:cfvo type="autoMax"/>
              <x14:negativeFillColor rgb="FFFF0000"/>
              <x14:axisColor rgb="FF000000"/>
            </x14:dataBar>
          </x14:cfRule>
          <x14:cfRule type="dataBar" id="{78888ED3-A823-4681-A883-2831E09F6854}">
            <x14:dataBar minLength="0" maxLength="100" gradient="0">
              <x14:cfvo type="num">
                <xm:f>0</xm:f>
              </x14:cfvo>
              <x14:cfvo type="num">
                <xm:f>1</xm:f>
              </x14:cfvo>
              <x14:negativeFillColor rgb="FFFF0000"/>
              <x14:axisColor rgb="FF000000"/>
            </x14:dataBar>
          </x14:cfRule>
          <x14:cfRule type="dataBar" id="{7EF2506C-8DD9-4DC0-A861-7DF3B9D87E41}">
            <x14:dataBar minLength="0" maxLength="100" border="1" negativeBarBorderColorSameAsPositive="0">
              <x14:cfvo type="autoMin"/>
              <x14:cfvo type="autoMax"/>
              <x14:borderColor rgb="FF008AEF"/>
              <x14:negativeFillColor rgb="FFFF0000"/>
              <x14:negativeBorderColor rgb="FFFF0000"/>
              <x14:axisColor rgb="FF000000"/>
            </x14:dataBar>
          </x14:cfRule>
          <xm:sqref>L110:L115</xm:sqref>
        </x14:conditionalFormatting>
        <x14:conditionalFormatting xmlns:xm="http://schemas.microsoft.com/office/excel/2006/main">
          <x14:cfRule type="dataBar" id="{17F5DED1-C3AB-4FD5-8C06-AAB1F1A1DFA9}">
            <x14:dataBar minLength="0" maxLength="100">
              <x14:cfvo type="num">
                <xm:f>0</xm:f>
              </x14:cfvo>
              <x14:cfvo type="num">
                <xm:f>1</xm:f>
              </x14:cfvo>
              <x14:negativeFillColor rgb="FFFF0000"/>
              <x14:axisColor rgb="FF000000"/>
            </x14:dataBar>
          </x14:cfRule>
          <x14:cfRule type="dataBar" id="{59D5FB86-BB29-42AE-AD7B-2DBF2F062562}">
            <x14:dataBar minLength="0" maxLength="100">
              <x14:cfvo type="autoMin"/>
              <x14:cfvo type="autoMax"/>
              <x14:negativeFillColor rgb="FFFF0000"/>
              <x14:axisColor rgb="FF000000"/>
            </x14:dataBar>
          </x14:cfRule>
          <x14:cfRule type="dataBar" id="{5973912D-F686-4488-87FE-22B0E8A858B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E7F51B4-86A6-46C1-9392-4738FA95337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2724E9E-BD54-40C6-BF2C-C2D3F8AE9CB8}">
            <x14:dataBar minLength="0" maxLength="100" gradient="0">
              <x14:cfvo type="num">
                <xm:f>0</xm:f>
              </x14:cfvo>
              <x14:cfvo type="num">
                <xm:f>1</xm:f>
              </x14:cfvo>
              <x14:negativeFillColor rgb="FFFF0000"/>
              <x14:axisColor rgb="FF000000"/>
            </x14:dataBar>
          </x14:cfRule>
          <xm:sqref>N9</xm:sqref>
        </x14:conditionalFormatting>
        <x14:conditionalFormatting xmlns:xm="http://schemas.microsoft.com/office/excel/2006/main">
          <x14:cfRule type="dataBar" id="{4CCE3468-B26F-47A8-8E4D-5EA38BB82581}">
            <x14:dataBar minLength="0" maxLength="100">
              <x14:cfvo type="num">
                <xm:f>0</xm:f>
              </x14:cfvo>
              <x14:cfvo type="num">
                <xm:f>1</xm:f>
              </x14:cfvo>
              <x14:negativeFillColor rgb="FFFF0000"/>
              <x14:axisColor rgb="FF000000"/>
            </x14:dataBar>
          </x14:cfRule>
          <x14:cfRule type="dataBar" id="{B51EBF85-00EB-42D8-940A-B30233062ED0}">
            <x14:dataBar minLength="0" maxLength="100">
              <x14:cfvo type="autoMin"/>
              <x14:cfvo type="autoMax"/>
              <x14:negativeFillColor rgb="FFFF0000"/>
              <x14:axisColor rgb="FF000000"/>
            </x14:dataBar>
          </x14:cfRule>
          <x14:cfRule type="dataBar" id="{D04CBCA8-B37F-4000-883C-0B688D38CFA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9A4420C-E8D6-4D58-A1A5-70AAF5CBF6B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53A1289-4B5C-42D5-90F5-153761A7DB4E}">
            <x14:dataBar minLength="0" maxLength="100" gradient="0">
              <x14:cfvo type="num">
                <xm:f>0</xm:f>
              </x14:cfvo>
              <x14:cfvo type="num">
                <xm:f>1</xm:f>
              </x14:cfvo>
              <x14:negativeFillColor rgb="FFFF0000"/>
              <x14:axisColor rgb="FF000000"/>
            </x14:dataBar>
          </x14:cfRule>
          <xm:sqref>N47</xm:sqref>
        </x14:conditionalFormatting>
        <x14:conditionalFormatting xmlns:xm="http://schemas.microsoft.com/office/excel/2006/main">
          <x14:cfRule type="dataBar" id="{79B8688B-D45A-44AA-AC7F-02A8D5D33484}">
            <x14:dataBar minLength="0" maxLength="100">
              <x14:cfvo type="num">
                <xm:f>0</xm:f>
              </x14:cfvo>
              <x14:cfvo type="num">
                <xm:f>1</xm:f>
              </x14:cfvo>
              <x14:negativeFillColor rgb="FFFF0000"/>
              <x14:axisColor rgb="FF000000"/>
            </x14:dataBar>
          </x14:cfRule>
          <x14:cfRule type="dataBar" id="{C3A88C95-AD4E-4936-9903-EC9A94B134D7}">
            <x14:dataBar minLength="0" maxLength="100">
              <x14:cfvo type="autoMin"/>
              <x14:cfvo type="autoMax"/>
              <x14:negativeFillColor rgb="FFFF0000"/>
              <x14:axisColor rgb="FF000000"/>
            </x14:dataBar>
          </x14:cfRule>
          <x14:cfRule type="dataBar" id="{3497F44F-D1B6-4E08-87AF-EB5DB7A46CF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7FA7C92-2A49-4E18-8E24-6DF1D61D871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04D190B-4C39-4556-9788-30054253B455}">
            <x14:dataBar minLength="0" maxLength="100" gradient="0">
              <x14:cfvo type="num">
                <xm:f>0</xm:f>
              </x14:cfvo>
              <x14:cfvo type="num">
                <xm:f>1</xm:f>
              </x14:cfvo>
              <x14:negativeFillColor rgb="FFFF0000"/>
              <x14:axisColor rgb="FF000000"/>
            </x14:dataBar>
          </x14:cfRule>
          <xm:sqref>N52</xm:sqref>
        </x14:conditionalFormatting>
        <x14:conditionalFormatting xmlns:xm="http://schemas.microsoft.com/office/excel/2006/main">
          <x14:cfRule type="dataBar" id="{715666E5-D6DD-4F0C-91C3-BEFB5C118E0F}">
            <x14:dataBar minLength="0" maxLength="100">
              <x14:cfvo type="num">
                <xm:f>0</xm:f>
              </x14:cfvo>
              <x14:cfvo type="num">
                <xm:f>1</xm:f>
              </x14:cfvo>
              <x14:negativeFillColor rgb="FFFF0000"/>
              <x14:axisColor rgb="FF000000"/>
            </x14:dataBar>
          </x14:cfRule>
          <x14:cfRule type="dataBar" id="{C3E2865C-B7D4-4809-BA63-36F28E76A215}">
            <x14:dataBar minLength="0" maxLength="100">
              <x14:cfvo type="autoMin"/>
              <x14:cfvo type="autoMax"/>
              <x14:negativeFillColor rgb="FFFF0000"/>
              <x14:axisColor rgb="FF000000"/>
            </x14:dataBar>
          </x14:cfRule>
          <x14:cfRule type="dataBar" id="{DC65DE91-3828-4ADE-9245-DFAE07CEBA6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49471CE-8D91-479F-A7B7-F1A837A2339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6D05BFD-D3EE-4D19-9873-9B5610BC5BEA}">
            <x14:dataBar minLength="0" maxLength="100" gradient="0">
              <x14:cfvo type="num">
                <xm:f>0</xm:f>
              </x14:cfvo>
              <x14:cfvo type="num">
                <xm:f>1</xm:f>
              </x14:cfvo>
              <x14:negativeFillColor rgb="FFFF0000"/>
              <x14:axisColor rgb="FF000000"/>
            </x14:dataBar>
          </x14:cfRule>
          <xm:sqref>N53</xm:sqref>
        </x14:conditionalFormatting>
        <x14:conditionalFormatting xmlns:xm="http://schemas.microsoft.com/office/excel/2006/main">
          <x14:cfRule type="dataBar" id="{FAF1A132-C999-4996-9A88-D59AE7DD14F4}">
            <x14:dataBar minLength="0" maxLength="100">
              <x14:cfvo type="num">
                <xm:f>0</xm:f>
              </x14:cfvo>
              <x14:cfvo type="num">
                <xm:f>1</xm:f>
              </x14:cfvo>
              <x14:negativeFillColor rgb="FFFF0000"/>
              <x14:axisColor rgb="FF000000"/>
            </x14:dataBar>
          </x14:cfRule>
          <x14:cfRule type="dataBar" id="{E1A60D48-4224-481D-B8BF-DD723EADB58F}">
            <x14:dataBar minLength="0" maxLength="100">
              <x14:cfvo type="autoMin"/>
              <x14:cfvo type="autoMax"/>
              <x14:negativeFillColor rgb="FFFF0000"/>
              <x14:axisColor rgb="FF000000"/>
            </x14:dataBar>
          </x14:cfRule>
          <x14:cfRule type="dataBar" id="{25D44FE6-09A1-4995-ACD5-1DFBB1A8633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227F12B-5E67-455F-ABC4-839AF97E1FA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8E8E933-EB94-40FA-9C22-0BAFEDE7F410}">
            <x14:dataBar minLength="0" maxLength="100" gradient="0">
              <x14:cfvo type="num">
                <xm:f>0</xm:f>
              </x14:cfvo>
              <x14:cfvo type="num">
                <xm:f>1</xm:f>
              </x14:cfvo>
              <x14:negativeFillColor rgb="FFFF0000"/>
              <x14:axisColor rgb="FF000000"/>
            </x14:dataBar>
          </x14:cfRule>
          <xm:sqref>N54:N55 N10:N46 N48:N51</xm:sqref>
        </x14:conditionalFormatting>
        <x14:conditionalFormatting xmlns:xm="http://schemas.microsoft.com/office/excel/2006/main">
          <x14:cfRule type="dataBar" id="{993BD883-5EF2-4205-BDD9-053ADAC74321}">
            <x14:dataBar minLength="0" maxLength="100">
              <x14:cfvo type="num">
                <xm:f>0</xm:f>
              </x14:cfvo>
              <x14:cfvo type="num">
                <xm:f>1</xm:f>
              </x14:cfvo>
              <x14:negativeFillColor rgb="FFFF0000"/>
              <x14:axisColor rgb="FF000000"/>
            </x14:dataBar>
          </x14:cfRule>
          <x14:cfRule type="dataBar" id="{DA875D77-2B1F-498A-8DEC-E290755C3A8B}">
            <x14:dataBar minLength="0" maxLength="100">
              <x14:cfvo type="autoMin"/>
              <x14:cfvo type="autoMax"/>
              <x14:negativeFillColor rgb="FFFF0000"/>
              <x14:axisColor rgb="FF000000"/>
            </x14:dataBar>
          </x14:cfRule>
          <x14:cfRule type="dataBar" id="{7ABEA852-26D6-46E8-BEB5-BF6EBF08B71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F476DE4-8266-48AD-B3FC-0A81C19C614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AE36317-6F57-439F-9D13-7ADADBF25C9C}">
            <x14:dataBar minLength="0" maxLength="100" gradient="0">
              <x14:cfvo type="num">
                <xm:f>0</xm:f>
              </x14:cfvo>
              <x14:cfvo type="num">
                <xm:f>1</xm:f>
              </x14:cfvo>
              <x14:negativeFillColor rgb="FFFF0000"/>
              <x14:axisColor rgb="FF000000"/>
            </x14:dataBar>
          </x14:cfRule>
          <xm:sqref>N58:N64</xm:sqref>
        </x14:conditionalFormatting>
        <x14:conditionalFormatting xmlns:xm="http://schemas.microsoft.com/office/excel/2006/main">
          <x14:cfRule type="dataBar" id="{93003830-AA3E-494C-8A08-F210B4A125C3}">
            <x14:dataBar minLength="0" maxLength="100">
              <x14:cfvo type="num">
                <xm:f>0</xm:f>
              </x14:cfvo>
              <x14:cfvo type="num">
                <xm:f>1</xm:f>
              </x14:cfvo>
              <x14:negativeFillColor rgb="FFFF0000"/>
              <x14:axisColor rgb="FF000000"/>
            </x14:dataBar>
          </x14:cfRule>
          <x14:cfRule type="dataBar" id="{71C56004-1C34-4897-B295-D3927491B2A6}">
            <x14:dataBar minLength="0" maxLength="100">
              <x14:cfvo type="autoMin"/>
              <x14:cfvo type="autoMax"/>
              <x14:negativeFillColor rgb="FFFF0000"/>
              <x14:axisColor rgb="FF000000"/>
            </x14:dataBar>
          </x14:cfRule>
          <x14:cfRule type="dataBar" id="{9A76FF59-720B-4800-A66B-3269B2510A8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E150B52-26D4-4436-A098-D3B11D3EDE7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3D657C1-E866-4EBC-B1CF-4AC83869E058}">
            <x14:dataBar minLength="0" maxLength="100" gradient="0">
              <x14:cfvo type="num">
                <xm:f>0</xm:f>
              </x14:cfvo>
              <x14:cfvo type="num">
                <xm:f>1</xm:f>
              </x14:cfvo>
              <x14:negativeFillColor rgb="FFFF0000"/>
              <x14:axisColor rgb="FF000000"/>
            </x14:dataBar>
          </x14:cfRule>
          <xm:sqref>N65</xm:sqref>
        </x14:conditionalFormatting>
        <x14:conditionalFormatting xmlns:xm="http://schemas.microsoft.com/office/excel/2006/main">
          <x14:cfRule type="dataBar" id="{854A3B85-16B0-4478-900D-37EED5FA4654}">
            <x14:dataBar minLength="0" maxLength="100">
              <x14:cfvo type="num">
                <xm:f>0</xm:f>
              </x14:cfvo>
              <x14:cfvo type="num">
                <xm:f>1</xm:f>
              </x14:cfvo>
              <x14:negativeFillColor rgb="FFFF0000"/>
              <x14:axisColor rgb="FF000000"/>
            </x14:dataBar>
          </x14:cfRule>
          <x14:cfRule type="dataBar" id="{7A128A6B-E0EE-4BFD-8F84-682CDA3D3270}">
            <x14:dataBar minLength="0" maxLength="100">
              <x14:cfvo type="autoMin"/>
              <x14:cfvo type="autoMax"/>
              <x14:negativeFillColor rgb="FFFF0000"/>
              <x14:axisColor rgb="FF000000"/>
            </x14:dataBar>
          </x14:cfRule>
          <x14:cfRule type="dataBar" id="{20DAB1E8-E703-4ACE-A896-70BAB336328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D56B635-95D1-44AF-9E1D-2E11BB39579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481C617-4D09-448E-9CB7-9B5959F2C4A7}">
            <x14:dataBar minLength="0" maxLength="100" gradient="0">
              <x14:cfvo type="num">
                <xm:f>0</xm:f>
              </x14:cfvo>
              <x14:cfvo type="num">
                <xm:f>1</xm:f>
              </x14:cfvo>
              <x14:negativeFillColor rgb="FFFF0000"/>
              <x14:axisColor rgb="FF000000"/>
            </x14:dataBar>
          </x14:cfRule>
          <xm:sqref>N68:N73 N78</xm:sqref>
        </x14:conditionalFormatting>
        <x14:conditionalFormatting xmlns:xm="http://schemas.microsoft.com/office/excel/2006/main">
          <x14:cfRule type="dataBar" id="{89D37593-35B1-48B8-B0A2-7D7777FB7701}">
            <x14:dataBar minLength="0" maxLength="100">
              <x14:cfvo type="num">
                <xm:f>0</xm:f>
              </x14:cfvo>
              <x14:cfvo type="num">
                <xm:f>1</xm:f>
              </x14:cfvo>
              <x14:negativeFillColor rgb="FFFF0000"/>
              <x14:axisColor rgb="FF000000"/>
            </x14:dataBar>
          </x14:cfRule>
          <x14:cfRule type="dataBar" id="{E083F064-E3ED-4CC4-AFB5-19D45501FE5F}">
            <x14:dataBar minLength="0" maxLength="100">
              <x14:cfvo type="autoMin"/>
              <x14:cfvo type="autoMax"/>
              <x14:negativeFillColor rgb="FFFF0000"/>
              <x14:axisColor rgb="FF000000"/>
            </x14:dataBar>
          </x14:cfRule>
          <x14:cfRule type="dataBar" id="{FD3F028A-B89A-4A26-A40E-C2B8D02B160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1E05F53-3C2B-43A4-9A96-226DD34BF3F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CADEC6C-CD11-49A9-9F35-696EEE9DF9DE}">
            <x14:dataBar minLength="0" maxLength="100" gradient="0">
              <x14:cfvo type="num">
                <xm:f>0</xm:f>
              </x14:cfvo>
              <x14:cfvo type="num">
                <xm:f>1</xm:f>
              </x14:cfvo>
              <x14:negativeFillColor rgb="FFFF0000"/>
              <x14:axisColor rgb="FF000000"/>
            </x14:dataBar>
          </x14:cfRule>
          <xm:sqref>N74</xm:sqref>
        </x14:conditionalFormatting>
        <x14:conditionalFormatting xmlns:xm="http://schemas.microsoft.com/office/excel/2006/main">
          <x14:cfRule type="dataBar" id="{EC13A37E-3C87-405F-864A-BECFCE9DEB2D}">
            <x14:dataBar minLength="0" maxLength="100">
              <x14:cfvo type="num">
                <xm:f>0</xm:f>
              </x14:cfvo>
              <x14:cfvo type="num">
                <xm:f>1</xm:f>
              </x14:cfvo>
              <x14:negativeFillColor rgb="FFFF0000"/>
              <x14:axisColor rgb="FF000000"/>
            </x14:dataBar>
          </x14:cfRule>
          <x14:cfRule type="dataBar" id="{3DB759EF-5174-4354-A3C7-0B2A841F2014}">
            <x14:dataBar minLength="0" maxLength="100">
              <x14:cfvo type="autoMin"/>
              <x14:cfvo type="autoMax"/>
              <x14:negativeFillColor rgb="FFFF0000"/>
              <x14:axisColor rgb="FF000000"/>
            </x14:dataBar>
          </x14:cfRule>
          <x14:cfRule type="dataBar" id="{965E5BD2-3440-4EFA-B7C5-EC33D94A298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D3FA9B1-A9B0-46B7-816C-04E3A0A4C05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D8A2F2A-1DB1-4DC7-996A-FF96ED3C4EED}">
            <x14:dataBar minLength="0" maxLength="100" gradient="0">
              <x14:cfvo type="num">
                <xm:f>0</xm:f>
              </x14:cfvo>
              <x14:cfvo type="num">
                <xm:f>1</xm:f>
              </x14:cfvo>
              <x14:negativeFillColor rgb="FFFF0000"/>
              <x14:axisColor rgb="FF000000"/>
            </x14:dataBar>
          </x14:cfRule>
          <xm:sqref>N75</xm:sqref>
        </x14:conditionalFormatting>
        <x14:conditionalFormatting xmlns:xm="http://schemas.microsoft.com/office/excel/2006/main">
          <x14:cfRule type="dataBar" id="{AEAF3132-73F4-4667-B253-4B5162BDBB2A}">
            <x14:dataBar minLength="0" maxLength="100">
              <x14:cfvo type="num">
                <xm:f>0</xm:f>
              </x14:cfvo>
              <x14:cfvo type="num">
                <xm:f>1</xm:f>
              </x14:cfvo>
              <x14:negativeFillColor rgb="FFFF0000"/>
              <x14:axisColor rgb="FF000000"/>
            </x14:dataBar>
          </x14:cfRule>
          <x14:cfRule type="dataBar" id="{E3A66E3B-78C8-4E0F-9CB3-1B2438974099}">
            <x14:dataBar minLength="0" maxLength="100">
              <x14:cfvo type="autoMin"/>
              <x14:cfvo type="autoMax"/>
              <x14:negativeFillColor rgb="FFFF0000"/>
              <x14:axisColor rgb="FF000000"/>
            </x14:dataBar>
          </x14:cfRule>
          <x14:cfRule type="dataBar" id="{A7B745B8-7AA7-446A-8F09-45F8447E34C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9084382-2B65-4627-A89A-4EA55AF1DB0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C77840A-0029-47A6-BD27-2BAA2FCEB6E0}">
            <x14:dataBar minLength="0" maxLength="100" gradient="0">
              <x14:cfvo type="num">
                <xm:f>0</xm:f>
              </x14:cfvo>
              <x14:cfvo type="num">
                <xm:f>1</xm:f>
              </x14:cfvo>
              <x14:negativeFillColor rgb="FFFF0000"/>
              <x14:axisColor rgb="FF000000"/>
            </x14:dataBar>
          </x14:cfRule>
          <xm:sqref>N76</xm:sqref>
        </x14:conditionalFormatting>
        <x14:conditionalFormatting xmlns:xm="http://schemas.microsoft.com/office/excel/2006/main">
          <x14:cfRule type="dataBar" id="{F797F525-F56F-43C6-902F-271825530521}">
            <x14:dataBar minLength="0" maxLength="100">
              <x14:cfvo type="num">
                <xm:f>0</xm:f>
              </x14:cfvo>
              <x14:cfvo type="num">
                <xm:f>1</xm:f>
              </x14:cfvo>
              <x14:negativeFillColor rgb="FFFF0000"/>
              <x14:axisColor rgb="FF000000"/>
            </x14:dataBar>
          </x14:cfRule>
          <x14:cfRule type="dataBar" id="{48392733-CF3F-482B-810C-0257A704CB53}">
            <x14:dataBar minLength="0" maxLength="100">
              <x14:cfvo type="autoMin"/>
              <x14:cfvo type="autoMax"/>
              <x14:negativeFillColor rgb="FFFF0000"/>
              <x14:axisColor rgb="FF000000"/>
            </x14:dataBar>
          </x14:cfRule>
          <x14:cfRule type="dataBar" id="{015FE6FA-68D8-426C-B728-315EA8328EC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1217FFC-093F-4249-B4CB-5774CB4C1A2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132CE13-1B3A-41F1-86A4-F21B743FFD3A}">
            <x14:dataBar minLength="0" maxLength="100" gradient="0">
              <x14:cfvo type="num">
                <xm:f>0</xm:f>
              </x14:cfvo>
              <x14:cfvo type="num">
                <xm:f>1</xm:f>
              </x14:cfvo>
              <x14:negativeFillColor rgb="FFFF0000"/>
              <x14:axisColor rgb="FF000000"/>
            </x14:dataBar>
          </x14:cfRule>
          <xm:sqref>N77</xm:sqref>
        </x14:conditionalFormatting>
        <x14:conditionalFormatting xmlns:xm="http://schemas.microsoft.com/office/excel/2006/main">
          <x14:cfRule type="dataBar" id="{15BCA8A0-267C-4BB6-9A5D-7E1CC0BE3DB0}">
            <x14:dataBar minLength="0" maxLength="100">
              <x14:cfvo type="num">
                <xm:f>0</xm:f>
              </x14:cfvo>
              <x14:cfvo type="num">
                <xm:f>1</xm:f>
              </x14:cfvo>
              <x14:negativeFillColor rgb="FFFF0000"/>
              <x14:axisColor rgb="FF000000"/>
            </x14:dataBar>
          </x14:cfRule>
          <x14:cfRule type="dataBar" id="{A36F90E4-F7EB-46C3-9EB3-3C12F4425AAA}">
            <x14:dataBar minLength="0" maxLength="100">
              <x14:cfvo type="autoMin"/>
              <x14:cfvo type="autoMax"/>
              <x14:negativeFillColor rgb="FFFF0000"/>
              <x14:axisColor rgb="FF000000"/>
            </x14:dataBar>
          </x14:cfRule>
          <x14:cfRule type="dataBar" id="{DE472E5A-12B2-4699-B02A-4FC4912CED8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4D87983-7497-4713-B9B7-B820B911E99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0D1ACAB-0882-4959-BD93-C7A74C5EC141}">
            <x14:dataBar minLength="0" maxLength="100" gradient="0">
              <x14:cfvo type="num">
                <xm:f>0</xm:f>
              </x14:cfvo>
              <x14:cfvo type="num">
                <xm:f>1</xm:f>
              </x14:cfvo>
              <x14:negativeFillColor rgb="FFFF0000"/>
              <x14:axisColor rgb="FF000000"/>
            </x14:dataBar>
          </x14:cfRule>
          <xm:sqref>N82:N98</xm:sqref>
        </x14:conditionalFormatting>
        <x14:conditionalFormatting xmlns:xm="http://schemas.microsoft.com/office/excel/2006/main">
          <x14:cfRule type="dataBar" id="{2BE667A9-B947-4065-B812-647C6181B502}">
            <x14:dataBar minLength="0" maxLength="100">
              <x14:cfvo type="num">
                <xm:f>0</xm:f>
              </x14:cfvo>
              <x14:cfvo type="num">
                <xm:f>1</xm:f>
              </x14:cfvo>
              <x14:negativeFillColor rgb="FFFF0000"/>
              <x14:axisColor rgb="FF000000"/>
            </x14:dataBar>
          </x14:cfRule>
          <x14:cfRule type="dataBar" id="{380631A8-95E2-4933-8DFC-0475255D0F9C}">
            <x14:dataBar minLength="0" maxLength="100">
              <x14:cfvo type="autoMin"/>
              <x14:cfvo type="autoMax"/>
              <x14:negativeFillColor rgb="FFFF0000"/>
              <x14:axisColor rgb="FF000000"/>
            </x14:dataBar>
          </x14:cfRule>
          <x14:cfRule type="dataBar" id="{6082BF07-30A1-4A3D-A8CB-A20899C9014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E182FE0-3AA8-48AE-849F-3FA20C647CB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2476290-285F-404E-A803-4660CA77751D}">
            <x14:dataBar minLength="0" maxLength="100" gradient="0">
              <x14:cfvo type="num">
                <xm:f>0</xm:f>
              </x14:cfvo>
              <x14:cfvo type="num">
                <xm:f>1</xm:f>
              </x14:cfvo>
              <x14:negativeFillColor rgb="FFFF0000"/>
              <x14:axisColor rgb="FF000000"/>
            </x14:dataBar>
          </x14:cfRule>
          <xm:sqref>N102:N105</xm:sqref>
        </x14:conditionalFormatting>
        <x14:conditionalFormatting xmlns:xm="http://schemas.microsoft.com/office/excel/2006/main">
          <x14:cfRule type="dataBar" id="{6BC1AD2A-450B-4FE9-AEFA-D4001EEDB818}">
            <x14:dataBar minLength="0" maxLength="100">
              <x14:cfvo type="num">
                <xm:f>0</xm:f>
              </x14:cfvo>
              <x14:cfvo type="num">
                <xm:f>1</xm:f>
              </x14:cfvo>
              <x14:negativeFillColor rgb="FFFF0000"/>
              <x14:axisColor rgb="FF000000"/>
            </x14:dataBar>
          </x14:cfRule>
          <x14:cfRule type="dataBar" id="{875612DE-02AA-44F0-A73F-A38B65C33CB9}">
            <x14:dataBar minLength="0" maxLength="100">
              <x14:cfvo type="autoMin"/>
              <x14:cfvo type="autoMax"/>
              <x14:negativeFillColor rgb="FFFF0000"/>
              <x14:axisColor rgb="FF000000"/>
            </x14:dataBar>
          </x14:cfRule>
          <x14:cfRule type="dataBar" id="{9AA49BAB-B36A-41FF-9432-B0D620572D1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DCFB65D-8672-4FBB-BD8D-3D927127F61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06BF22D-4939-44E1-ADBE-9BBAD43DFB9A}">
            <x14:dataBar minLength="0" maxLength="100" gradient="0">
              <x14:cfvo type="num">
                <xm:f>0</xm:f>
              </x14:cfvo>
              <x14:cfvo type="num">
                <xm:f>1</xm:f>
              </x14:cfvo>
              <x14:negativeFillColor rgb="FFFF0000"/>
              <x14:axisColor rgb="FF000000"/>
            </x14:dataBar>
          </x14:cfRule>
          <xm:sqref>N106</xm:sqref>
        </x14:conditionalFormatting>
        <x14:conditionalFormatting xmlns:xm="http://schemas.microsoft.com/office/excel/2006/main">
          <x14:cfRule type="dataBar" id="{0E500D24-5691-4674-8B67-3073E0D373BA}">
            <x14:dataBar minLength="0" maxLength="100">
              <x14:cfvo type="num">
                <xm:f>0</xm:f>
              </x14:cfvo>
              <x14:cfvo type="num">
                <xm:f>1</xm:f>
              </x14:cfvo>
              <x14:negativeFillColor rgb="FFFF0000"/>
              <x14:axisColor rgb="FF000000"/>
            </x14:dataBar>
          </x14:cfRule>
          <x14:cfRule type="dataBar" id="{F30FF9B9-12BE-4DE1-AFB0-8C971ED1594F}">
            <x14:dataBar minLength="0" maxLength="100">
              <x14:cfvo type="autoMin"/>
              <x14:cfvo type="autoMax"/>
              <x14:negativeFillColor rgb="FFFF0000"/>
              <x14:axisColor rgb="FF000000"/>
            </x14:dataBar>
          </x14:cfRule>
          <x14:cfRule type="dataBar" id="{6D5E351C-EFD9-4015-AC69-3B92BD0A9FD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483FEC7-2C32-42E2-B6C0-18EA6D35635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266D873-C50F-4379-B45D-1721FAB2D522}">
            <x14:dataBar minLength="0" maxLength="100" gradient="0">
              <x14:cfvo type="num">
                <xm:f>0</xm:f>
              </x14:cfvo>
              <x14:cfvo type="num">
                <xm:f>1</xm:f>
              </x14:cfvo>
              <x14:negativeFillColor rgb="FFFF0000"/>
              <x14:axisColor rgb="FF000000"/>
            </x14:dataBar>
          </x14:cfRule>
          <xm:sqref>N110:N115</xm:sqref>
        </x14:conditionalFormatting>
        <x14:conditionalFormatting xmlns:xm="http://schemas.microsoft.com/office/excel/2006/main">
          <x14:cfRule type="dataBar" id="{698BF0E3-CDFD-417C-9C59-78684C2B48B2}">
            <x14:dataBar minLength="0" maxLength="100">
              <x14:cfvo type="num">
                <xm:f>0</xm:f>
              </x14:cfvo>
              <x14:cfvo type="num">
                <xm:f>1</xm:f>
              </x14:cfvo>
              <x14:negativeFillColor rgb="FFFF0000"/>
              <x14:axisColor rgb="FF000000"/>
            </x14:dataBar>
          </x14:cfRule>
          <x14:cfRule type="dataBar" id="{600F4E84-A92C-431E-A727-12B2F04C6CF2}">
            <x14:dataBar minLength="0" maxLength="100">
              <x14:cfvo type="num">
                <xm:f>0</xm:f>
              </x14:cfvo>
              <x14:cfvo type="num">
                <xm:f>1</xm:f>
              </x14:cfvo>
              <x14:negativeFillColor rgb="FFFF0000"/>
              <x14:axisColor rgb="FF000000"/>
            </x14:dataBar>
          </x14:cfRule>
          <x14:cfRule type="dataBar" id="{C79948F1-815C-468F-B7DD-024689A79386}">
            <x14:dataBar minLength="0" maxLength="100">
              <x14:cfvo type="autoMin"/>
              <x14:cfvo type="autoMax"/>
              <x14:negativeFillColor rgb="FFFF0000"/>
              <x14:axisColor rgb="FF000000"/>
            </x14:dataBar>
          </x14:cfRule>
          <x14:cfRule type="dataBar" id="{5BEDC073-D5CA-4BA1-8381-3372A319A49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93AA0F8-3D4A-459F-B2B8-747EEE3CED9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51E2C21-9F9F-45E7-B216-2D659D6B5418}">
            <x14:dataBar minLength="0" maxLength="100" gradient="0">
              <x14:cfvo type="num">
                <xm:f>0</xm:f>
              </x14:cfvo>
              <x14:cfvo type="num">
                <xm:f>1</xm:f>
              </x14:cfvo>
              <x14:negativeFillColor rgb="FFFF0000"/>
              <x14:axisColor rgb="FF000000"/>
            </x14:dataBar>
          </x14:cfRule>
          <xm:sqref>O9:O10</xm:sqref>
        </x14:conditionalFormatting>
        <x14:conditionalFormatting xmlns:xm="http://schemas.microsoft.com/office/excel/2006/main">
          <x14:cfRule type="dataBar" id="{8A335EE6-1365-4154-B1EE-1367A541D2B7}">
            <x14:dataBar minLength="0" maxLength="100">
              <x14:cfvo type="num">
                <xm:f>0</xm:f>
              </x14:cfvo>
              <x14:cfvo type="num">
                <xm:f>1</xm:f>
              </x14:cfvo>
              <x14:negativeFillColor rgb="FFFF0000"/>
              <x14:axisColor rgb="FF000000"/>
            </x14:dataBar>
          </x14:cfRule>
          <x14:cfRule type="dataBar" id="{F64E047D-653C-4241-BEF8-DDB81AB60C19}">
            <x14:dataBar minLength="0" maxLength="100">
              <x14:cfvo type="num">
                <xm:f>0</xm:f>
              </x14:cfvo>
              <x14:cfvo type="num">
                <xm:f>1</xm:f>
              </x14:cfvo>
              <x14:negativeFillColor rgb="FFFF0000"/>
              <x14:axisColor rgb="FF000000"/>
            </x14:dataBar>
          </x14:cfRule>
          <x14:cfRule type="dataBar" id="{7B319C96-7F26-4EB2-BE12-41CDB9702F85}">
            <x14:dataBar minLength="0" maxLength="100">
              <x14:cfvo type="autoMin"/>
              <x14:cfvo type="autoMax"/>
              <x14:negativeFillColor rgb="FFFF0000"/>
              <x14:axisColor rgb="FF000000"/>
            </x14:dataBar>
          </x14:cfRule>
          <x14:cfRule type="dataBar" id="{775AFB4D-9980-4B97-9D18-2FE40D53490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EB0007A-6F3F-4421-B0EF-1704FA5366A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217507F-4D2B-497F-8F64-AB5E6E2827D9}">
            <x14:dataBar minLength="0" maxLength="100" gradient="0">
              <x14:cfvo type="num">
                <xm:f>0</xm:f>
              </x14:cfvo>
              <x14:cfvo type="num">
                <xm:f>1</xm:f>
              </x14:cfvo>
              <x14:negativeFillColor rgb="FFFF0000"/>
              <x14:axisColor rgb="FF000000"/>
            </x14:dataBar>
          </x14:cfRule>
          <xm:sqref>O11:O12</xm:sqref>
        </x14:conditionalFormatting>
        <x14:conditionalFormatting xmlns:xm="http://schemas.microsoft.com/office/excel/2006/main">
          <x14:cfRule type="dataBar" id="{A7910BE3-4811-4FBF-A260-202A6B4982EF}">
            <x14:dataBar minLength="0" maxLength="100">
              <x14:cfvo type="num">
                <xm:f>0</xm:f>
              </x14:cfvo>
              <x14:cfvo type="num">
                <xm:f>1</xm:f>
              </x14:cfvo>
              <x14:negativeFillColor rgb="FFFF0000"/>
              <x14:axisColor rgb="FF000000"/>
            </x14:dataBar>
          </x14:cfRule>
          <x14:cfRule type="dataBar" id="{167C8EE2-1022-49EC-8CE2-B8249D90B7B3}">
            <x14:dataBar minLength="0" maxLength="100">
              <x14:cfvo type="num">
                <xm:f>0</xm:f>
              </x14:cfvo>
              <x14:cfvo type="num">
                <xm:f>1</xm:f>
              </x14:cfvo>
              <x14:negativeFillColor rgb="FFFF0000"/>
              <x14:axisColor rgb="FF000000"/>
            </x14:dataBar>
          </x14:cfRule>
          <x14:cfRule type="dataBar" id="{1EC56710-4F31-4795-B62C-41EB200D49F3}">
            <x14:dataBar minLength="0" maxLength="100">
              <x14:cfvo type="autoMin"/>
              <x14:cfvo type="autoMax"/>
              <x14:negativeFillColor rgb="FFFF0000"/>
              <x14:axisColor rgb="FF000000"/>
            </x14:dataBar>
          </x14:cfRule>
          <x14:cfRule type="dataBar" id="{318A9AE3-206C-4CDB-8DE3-8D54BE29447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2193B43-98F2-4366-AB78-F55E48D9AFA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33425EE-1235-4336-AB6D-51DF4914C370}">
            <x14:dataBar minLength="0" maxLength="100" gradient="0">
              <x14:cfvo type="num">
                <xm:f>0</xm:f>
              </x14:cfvo>
              <x14:cfvo type="num">
                <xm:f>1</xm:f>
              </x14:cfvo>
              <x14:negativeFillColor rgb="FFFF0000"/>
              <x14:axisColor rgb="FF000000"/>
            </x14:dataBar>
          </x14:cfRule>
          <xm:sqref>O13:O17</xm:sqref>
        </x14:conditionalFormatting>
        <x14:conditionalFormatting xmlns:xm="http://schemas.microsoft.com/office/excel/2006/main">
          <x14:cfRule type="dataBar" id="{5280E520-1F6F-4494-B55F-4496FF06FBA8}">
            <x14:dataBar minLength="0" maxLength="100">
              <x14:cfvo type="num">
                <xm:f>0</xm:f>
              </x14:cfvo>
              <x14:cfvo type="num">
                <xm:f>1</xm:f>
              </x14:cfvo>
              <x14:negativeFillColor rgb="FFFF0000"/>
              <x14:axisColor rgb="FF000000"/>
            </x14:dataBar>
          </x14:cfRule>
          <x14:cfRule type="dataBar" id="{EA685F19-5ED2-4E05-9DCF-BE492BA0D074}">
            <x14:dataBar minLength="0" maxLength="100">
              <x14:cfvo type="num">
                <xm:f>0</xm:f>
              </x14:cfvo>
              <x14:cfvo type="num">
                <xm:f>1</xm:f>
              </x14:cfvo>
              <x14:negativeFillColor rgb="FFFF0000"/>
              <x14:axisColor rgb="FF000000"/>
            </x14:dataBar>
          </x14:cfRule>
          <x14:cfRule type="dataBar" id="{E767EA52-F4A7-4558-8034-D5E4C872829A}">
            <x14:dataBar minLength="0" maxLength="100">
              <x14:cfvo type="autoMin"/>
              <x14:cfvo type="autoMax"/>
              <x14:negativeFillColor rgb="FFFF0000"/>
              <x14:axisColor rgb="FF000000"/>
            </x14:dataBar>
          </x14:cfRule>
          <x14:cfRule type="dataBar" id="{1B7AE841-8C62-47B5-AD70-CDE2AC8744B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55CE4D7-411E-4C94-8FCD-9E0564EC612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66FC38D-DB51-4D48-BF86-51809392655C}">
            <x14:dataBar minLength="0" maxLength="100" gradient="0">
              <x14:cfvo type="num">
                <xm:f>0</xm:f>
              </x14:cfvo>
              <x14:cfvo type="num">
                <xm:f>1</xm:f>
              </x14:cfvo>
              <x14:negativeFillColor rgb="FFFF0000"/>
              <x14:axisColor rgb="FF000000"/>
            </x14:dataBar>
          </x14:cfRule>
          <xm:sqref>O18</xm:sqref>
        </x14:conditionalFormatting>
        <x14:conditionalFormatting xmlns:xm="http://schemas.microsoft.com/office/excel/2006/main">
          <x14:cfRule type="dataBar" id="{057740EF-966B-46F1-9145-007DB0B6EDF6}">
            <x14:dataBar minLength="0" maxLength="100">
              <x14:cfvo type="num">
                <xm:f>0</xm:f>
              </x14:cfvo>
              <x14:cfvo type="num">
                <xm:f>1</xm:f>
              </x14:cfvo>
              <x14:negativeFillColor rgb="FFFF0000"/>
              <x14:axisColor rgb="FF000000"/>
            </x14:dataBar>
          </x14:cfRule>
          <x14:cfRule type="dataBar" id="{E6884FBE-6E50-4C5A-AB0D-4808EA9819EE}">
            <x14:dataBar minLength="0" maxLength="100">
              <x14:cfvo type="num">
                <xm:f>0</xm:f>
              </x14:cfvo>
              <x14:cfvo type="num">
                <xm:f>1</xm:f>
              </x14:cfvo>
              <x14:negativeFillColor rgb="FFFF0000"/>
              <x14:axisColor rgb="FF000000"/>
            </x14:dataBar>
          </x14:cfRule>
          <x14:cfRule type="dataBar" id="{01993FAA-E44B-4F61-B4DF-B26DA4E85E0A}">
            <x14:dataBar minLength="0" maxLength="100">
              <x14:cfvo type="autoMin"/>
              <x14:cfvo type="autoMax"/>
              <x14:negativeFillColor rgb="FFFF0000"/>
              <x14:axisColor rgb="FF000000"/>
            </x14:dataBar>
          </x14:cfRule>
          <x14:cfRule type="dataBar" id="{EE5F8A7B-4F1F-4521-A9D1-6B0423132EB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07EDF90-0491-49E0-BFC9-604EC7D2342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F30C97C-CDAA-4841-8320-FB8817D249FC}">
            <x14:dataBar minLength="0" maxLength="100" gradient="0">
              <x14:cfvo type="num">
                <xm:f>0</xm:f>
              </x14:cfvo>
              <x14:cfvo type="num">
                <xm:f>1</xm:f>
              </x14:cfvo>
              <x14:negativeFillColor rgb="FFFF0000"/>
              <x14:axisColor rgb="FF000000"/>
            </x14:dataBar>
          </x14:cfRule>
          <xm:sqref>O19</xm:sqref>
        </x14:conditionalFormatting>
        <x14:conditionalFormatting xmlns:xm="http://schemas.microsoft.com/office/excel/2006/main">
          <x14:cfRule type="dataBar" id="{33CBBE15-3965-4775-AA69-1F7517F0FBB0}">
            <x14:dataBar minLength="0" maxLength="100">
              <x14:cfvo type="num">
                <xm:f>0</xm:f>
              </x14:cfvo>
              <x14:cfvo type="num">
                <xm:f>1</xm:f>
              </x14:cfvo>
              <x14:negativeFillColor rgb="FFFF0000"/>
              <x14:axisColor rgb="FF000000"/>
            </x14:dataBar>
          </x14:cfRule>
          <x14:cfRule type="dataBar" id="{98B35B72-A825-4992-82F8-39C596248D82}">
            <x14:dataBar minLength="0" maxLength="100">
              <x14:cfvo type="num">
                <xm:f>0</xm:f>
              </x14:cfvo>
              <x14:cfvo type="num">
                <xm:f>1</xm:f>
              </x14:cfvo>
              <x14:negativeFillColor rgb="FFFF0000"/>
              <x14:axisColor rgb="FF000000"/>
            </x14:dataBar>
          </x14:cfRule>
          <x14:cfRule type="dataBar" id="{71A8D7CE-8012-45B0-A680-F31F5AA825CC}">
            <x14:dataBar minLength="0" maxLength="100">
              <x14:cfvo type="autoMin"/>
              <x14:cfvo type="autoMax"/>
              <x14:negativeFillColor rgb="FFFF0000"/>
              <x14:axisColor rgb="FF000000"/>
            </x14:dataBar>
          </x14:cfRule>
          <x14:cfRule type="dataBar" id="{FE989759-CB9F-47C5-8D99-C092AA6C031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0C4981C-4175-4254-9AD6-D38EE3B6BD2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CEC7FB0-F453-49E2-BA08-B5D16C2D7F72}">
            <x14:dataBar minLength="0" maxLength="100" gradient="0">
              <x14:cfvo type="num">
                <xm:f>0</xm:f>
              </x14:cfvo>
              <x14:cfvo type="num">
                <xm:f>1</xm:f>
              </x14:cfvo>
              <x14:negativeFillColor rgb="FFFF0000"/>
              <x14:axisColor rgb="FF000000"/>
            </x14:dataBar>
          </x14:cfRule>
          <xm:sqref>O20</xm:sqref>
        </x14:conditionalFormatting>
        <x14:conditionalFormatting xmlns:xm="http://schemas.microsoft.com/office/excel/2006/main">
          <x14:cfRule type="dataBar" id="{DE58F255-00E7-4090-8D77-41A9E7EE698F}">
            <x14:dataBar minLength="0" maxLength="100">
              <x14:cfvo type="num">
                <xm:f>0</xm:f>
              </x14:cfvo>
              <x14:cfvo type="num">
                <xm:f>1</xm:f>
              </x14:cfvo>
              <x14:negativeFillColor rgb="FFFF0000"/>
              <x14:axisColor rgb="FF000000"/>
            </x14:dataBar>
          </x14:cfRule>
          <x14:cfRule type="dataBar" id="{F285159E-264A-4D5F-B8FE-72A31BD7E3C0}">
            <x14:dataBar minLength="0" maxLength="100">
              <x14:cfvo type="num">
                <xm:f>0</xm:f>
              </x14:cfvo>
              <x14:cfvo type="num">
                <xm:f>1</xm:f>
              </x14:cfvo>
              <x14:negativeFillColor rgb="FFFF0000"/>
              <x14:axisColor rgb="FF000000"/>
            </x14:dataBar>
          </x14:cfRule>
          <x14:cfRule type="dataBar" id="{A2EB4BCA-F18A-4699-A6CB-94983315DA58}">
            <x14:dataBar minLength="0" maxLength="100">
              <x14:cfvo type="autoMin"/>
              <x14:cfvo type="autoMax"/>
              <x14:negativeFillColor rgb="FFFF0000"/>
              <x14:axisColor rgb="FF000000"/>
            </x14:dataBar>
          </x14:cfRule>
          <x14:cfRule type="dataBar" id="{C0DCFDCE-3CC4-4867-950A-BB29610C534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47B3D44-A9D4-49D2-9BB9-FF132EE707C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F7C5EB4-0147-435C-B6F5-A23A657A346B}">
            <x14:dataBar minLength="0" maxLength="100" gradient="0">
              <x14:cfvo type="num">
                <xm:f>0</xm:f>
              </x14:cfvo>
              <x14:cfvo type="num">
                <xm:f>1</xm:f>
              </x14:cfvo>
              <x14:negativeFillColor rgb="FFFF0000"/>
              <x14:axisColor rgb="FF000000"/>
            </x14:dataBar>
          </x14:cfRule>
          <xm:sqref>O21</xm:sqref>
        </x14:conditionalFormatting>
        <x14:conditionalFormatting xmlns:xm="http://schemas.microsoft.com/office/excel/2006/main">
          <x14:cfRule type="dataBar" id="{9DDD71FC-679F-45D7-9A82-DE7F145ACB5D}">
            <x14:dataBar minLength="0" maxLength="100">
              <x14:cfvo type="num">
                <xm:f>0</xm:f>
              </x14:cfvo>
              <x14:cfvo type="num">
                <xm:f>1</xm:f>
              </x14:cfvo>
              <x14:negativeFillColor rgb="FFFF0000"/>
              <x14:axisColor rgb="FF000000"/>
            </x14:dataBar>
          </x14:cfRule>
          <x14:cfRule type="dataBar" id="{595A327D-8512-4A89-AC8C-15FAAC38E9A8}">
            <x14:dataBar minLength="0" maxLength="100">
              <x14:cfvo type="num">
                <xm:f>0</xm:f>
              </x14:cfvo>
              <x14:cfvo type="num">
                <xm:f>1</xm:f>
              </x14:cfvo>
              <x14:negativeFillColor rgb="FFFF0000"/>
              <x14:axisColor rgb="FF000000"/>
            </x14:dataBar>
          </x14:cfRule>
          <x14:cfRule type="dataBar" id="{585B96FA-704B-4CD1-9EFC-590033492749}">
            <x14:dataBar minLength="0" maxLength="100">
              <x14:cfvo type="autoMin"/>
              <x14:cfvo type="autoMax"/>
              <x14:negativeFillColor rgb="FFFF0000"/>
              <x14:axisColor rgb="FF000000"/>
            </x14:dataBar>
          </x14:cfRule>
          <x14:cfRule type="dataBar" id="{18DED9A5-DB04-4895-AD7C-497D4EB44A2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E59B5FA-1ABA-4127-9903-CE468AFE044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C4F8D0A-BFDD-40AB-AE9F-64666317845B}">
            <x14:dataBar minLength="0" maxLength="100" gradient="0">
              <x14:cfvo type="num">
                <xm:f>0</xm:f>
              </x14:cfvo>
              <x14:cfvo type="num">
                <xm:f>1</xm:f>
              </x14:cfvo>
              <x14:negativeFillColor rgb="FFFF0000"/>
              <x14:axisColor rgb="FF000000"/>
            </x14:dataBar>
          </x14:cfRule>
          <xm:sqref>O22:O44</xm:sqref>
        </x14:conditionalFormatting>
        <x14:conditionalFormatting xmlns:xm="http://schemas.microsoft.com/office/excel/2006/main">
          <x14:cfRule type="dataBar" id="{F71F16AD-46EB-43C3-B607-67A104D4AED8}">
            <x14:dataBar minLength="0" maxLength="100">
              <x14:cfvo type="num">
                <xm:f>0</xm:f>
              </x14:cfvo>
              <x14:cfvo type="num">
                <xm:f>1</xm:f>
              </x14:cfvo>
              <x14:negativeFillColor rgb="FFFF0000"/>
              <x14:axisColor rgb="FF000000"/>
            </x14:dataBar>
          </x14:cfRule>
          <x14:cfRule type="dataBar" id="{894732B1-80DC-45B6-A936-1DFC2C359609}">
            <x14:dataBar minLength="0" maxLength="100">
              <x14:cfvo type="num">
                <xm:f>0</xm:f>
              </x14:cfvo>
              <x14:cfvo type="num">
                <xm:f>1</xm:f>
              </x14:cfvo>
              <x14:negativeFillColor rgb="FFFF0000"/>
              <x14:axisColor rgb="FF000000"/>
            </x14:dataBar>
          </x14:cfRule>
          <x14:cfRule type="dataBar" id="{61EBC2C5-4E88-4696-8329-0367E9D1F189}">
            <x14:dataBar minLength="0" maxLength="100">
              <x14:cfvo type="autoMin"/>
              <x14:cfvo type="autoMax"/>
              <x14:negativeFillColor rgb="FFFF0000"/>
              <x14:axisColor rgb="FF000000"/>
            </x14:dataBar>
          </x14:cfRule>
          <x14:cfRule type="dataBar" id="{28369D9B-39BA-4312-AFA0-7021BAB55CE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E3C50BC-E7B0-47AC-94FD-E90FF789092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7B25922-6C6C-4C9A-BCC9-963EB9785884}">
            <x14:dataBar minLength="0" maxLength="100" gradient="0">
              <x14:cfvo type="num">
                <xm:f>0</xm:f>
              </x14:cfvo>
              <x14:cfvo type="num">
                <xm:f>1</xm:f>
              </x14:cfvo>
              <x14:negativeFillColor rgb="FFFF0000"/>
              <x14:axisColor rgb="FF000000"/>
            </x14:dataBar>
          </x14:cfRule>
          <xm:sqref>O45</xm:sqref>
        </x14:conditionalFormatting>
        <x14:conditionalFormatting xmlns:xm="http://schemas.microsoft.com/office/excel/2006/main">
          <x14:cfRule type="dataBar" id="{391C4203-BEDA-4DD8-8CA7-21CFAD621BB2}">
            <x14:dataBar minLength="0" maxLength="100">
              <x14:cfvo type="num">
                <xm:f>0</xm:f>
              </x14:cfvo>
              <x14:cfvo type="num">
                <xm:f>1</xm:f>
              </x14:cfvo>
              <x14:negativeFillColor rgb="FFFF0000"/>
              <x14:axisColor rgb="FF000000"/>
            </x14:dataBar>
          </x14:cfRule>
          <x14:cfRule type="dataBar" id="{52BFD4B4-0FD0-49EF-A596-FADC2EF06364}">
            <x14:dataBar minLength="0" maxLength="100">
              <x14:cfvo type="num">
                <xm:f>0</xm:f>
              </x14:cfvo>
              <x14:cfvo type="num">
                <xm:f>1</xm:f>
              </x14:cfvo>
              <x14:negativeFillColor rgb="FFFF0000"/>
              <x14:axisColor rgb="FF000000"/>
            </x14:dataBar>
          </x14:cfRule>
          <x14:cfRule type="dataBar" id="{61264AFC-87AC-4368-BA41-86244F39DB01}">
            <x14:dataBar minLength="0" maxLength="100">
              <x14:cfvo type="autoMin"/>
              <x14:cfvo type="autoMax"/>
              <x14:negativeFillColor rgb="FFFF0000"/>
              <x14:axisColor rgb="FF000000"/>
            </x14:dataBar>
          </x14:cfRule>
          <x14:cfRule type="dataBar" id="{1D947C2B-67CE-4797-B300-1EADB128556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D51D206-C1D0-4401-A178-A09C439DF6B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5A89452-8EBB-4E39-A236-69FA5C8E4B1A}">
            <x14:dataBar minLength="0" maxLength="100" gradient="0">
              <x14:cfvo type="num">
                <xm:f>0</xm:f>
              </x14:cfvo>
              <x14:cfvo type="num">
                <xm:f>1</xm:f>
              </x14:cfvo>
              <x14:negativeFillColor rgb="FFFF0000"/>
              <x14:axisColor rgb="FF000000"/>
            </x14:dataBar>
          </x14:cfRule>
          <xm:sqref>O46</xm:sqref>
        </x14:conditionalFormatting>
        <x14:conditionalFormatting xmlns:xm="http://schemas.microsoft.com/office/excel/2006/main">
          <x14:cfRule type="dataBar" id="{982CECBB-154E-4D64-835A-723584F7560A}">
            <x14:dataBar minLength="0" maxLength="100">
              <x14:cfvo type="num">
                <xm:f>0</xm:f>
              </x14:cfvo>
              <x14:cfvo type="num">
                <xm:f>1</xm:f>
              </x14:cfvo>
              <x14:negativeFillColor rgb="FFFF0000"/>
              <x14:axisColor rgb="FF000000"/>
            </x14:dataBar>
          </x14:cfRule>
          <x14:cfRule type="dataBar" id="{9BF878CE-FB37-4EE2-A73D-7E0C02E1BC8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082FCDF-F732-4CC5-992A-1378E298890A}">
            <x14:dataBar minLength="0" maxLength="100">
              <x14:cfvo type="num">
                <xm:f>0</xm:f>
              </x14:cfvo>
              <x14:cfvo type="num">
                <xm:f>1</xm:f>
              </x14:cfvo>
              <x14:negativeFillColor rgb="FFFF0000"/>
              <x14:axisColor rgb="FF000000"/>
            </x14:dataBar>
          </x14:cfRule>
          <x14:cfRule type="dataBar" id="{0E485D94-D471-4216-BB7F-5B8B0C0F1A67}">
            <x14:dataBar minLength="0" maxLength="100">
              <x14:cfvo type="autoMin"/>
              <x14:cfvo type="autoMax"/>
              <x14:negativeFillColor rgb="FFFF0000"/>
              <x14:axisColor rgb="FF000000"/>
            </x14:dataBar>
          </x14:cfRule>
          <x14:cfRule type="dataBar" id="{199598CC-E682-4901-806C-93256C512B83}">
            <x14:dataBar minLength="0" maxLength="100" gradient="0">
              <x14:cfvo type="num">
                <xm:f>0</xm:f>
              </x14:cfvo>
              <x14:cfvo type="num">
                <xm:f>1</xm:f>
              </x14:cfvo>
              <x14:negativeFillColor rgb="FFFF0000"/>
              <x14:axisColor rgb="FF000000"/>
            </x14:dataBar>
          </x14:cfRule>
          <x14:cfRule type="dataBar" id="{96727AF1-6AF2-4411-B2C8-BAFB09AC156B}">
            <x14:dataBar minLength="0" maxLength="100" border="1" negativeBarBorderColorSameAsPositive="0">
              <x14:cfvo type="autoMin"/>
              <x14:cfvo type="autoMax"/>
              <x14:borderColor rgb="FF008AEF"/>
              <x14:negativeFillColor rgb="FFFF0000"/>
              <x14:negativeBorderColor rgb="FFFF0000"/>
              <x14:axisColor rgb="FF000000"/>
            </x14:dataBar>
          </x14:cfRule>
          <xm:sqref>O47</xm:sqref>
        </x14:conditionalFormatting>
        <x14:conditionalFormatting xmlns:xm="http://schemas.microsoft.com/office/excel/2006/main">
          <x14:cfRule type="dataBar" id="{D976151D-953C-4B44-83BC-914C2D0B4177}">
            <x14:dataBar minLength="0" maxLength="100">
              <x14:cfvo type="num">
                <xm:f>0</xm:f>
              </x14:cfvo>
              <x14:cfvo type="num">
                <xm:f>1</xm:f>
              </x14:cfvo>
              <x14:negativeFillColor rgb="FFFF0000"/>
              <x14:axisColor rgb="FF000000"/>
            </x14:dataBar>
          </x14:cfRule>
          <x14:cfRule type="dataBar" id="{A5F90BA0-480D-49A5-816B-2D4EE1E09B28}">
            <x14:dataBar minLength="0" maxLength="100">
              <x14:cfvo type="num">
                <xm:f>0</xm:f>
              </x14:cfvo>
              <x14:cfvo type="num">
                <xm:f>1</xm:f>
              </x14:cfvo>
              <x14:negativeFillColor rgb="FFFF0000"/>
              <x14:axisColor rgb="FF000000"/>
            </x14:dataBar>
          </x14:cfRule>
          <x14:cfRule type="dataBar" id="{2F0C0DBD-00A8-4987-AF1D-D226852F2133}">
            <x14:dataBar minLength="0" maxLength="100">
              <x14:cfvo type="autoMin"/>
              <x14:cfvo type="autoMax"/>
              <x14:negativeFillColor rgb="FFFF0000"/>
              <x14:axisColor rgb="FF000000"/>
            </x14:dataBar>
          </x14:cfRule>
          <x14:cfRule type="dataBar" id="{4F9BECD0-DA91-484B-96B3-70664864E7F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5C2509F-9408-4789-AA8F-F7911301A9A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DD0CF5D-1437-4AF8-89D4-3EE169FCEFBD}">
            <x14:dataBar minLength="0" maxLength="100" gradient="0">
              <x14:cfvo type="num">
                <xm:f>0</xm:f>
              </x14:cfvo>
              <x14:cfvo type="num">
                <xm:f>1</xm:f>
              </x14:cfvo>
              <x14:negativeFillColor rgb="FFFF0000"/>
              <x14:axisColor rgb="FF000000"/>
            </x14:dataBar>
          </x14:cfRule>
          <xm:sqref>O48:O55</xm:sqref>
        </x14:conditionalFormatting>
        <x14:conditionalFormatting xmlns:xm="http://schemas.microsoft.com/office/excel/2006/main">
          <x14:cfRule type="dataBar" id="{FEA0B2D2-6184-4C9A-8CD4-71D09B2585B3}">
            <x14:dataBar minLength="0" maxLength="100">
              <x14:cfvo type="num">
                <xm:f>0</xm:f>
              </x14:cfvo>
              <x14:cfvo type="num">
                <xm:f>1</xm:f>
              </x14:cfvo>
              <x14:negativeFillColor rgb="FFFF0000"/>
              <x14:axisColor rgb="FF000000"/>
            </x14:dataBar>
          </x14:cfRule>
          <x14:cfRule type="dataBar" id="{88D7568F-00AA-4159-922F-030B134A63C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67BBD4D-D677-4ADD-9411-A239431CA3F7}">
            <x14:dataBar minLength="0" maxLength="100">
              <x14:cfvo type="num">
                <xm:f>0</xm:f>
              </x14:cfvo>
              <x14:cfvo type="num">
                <xm:f>1</xm:f>
              </x14:cfvo>
              <x14:negativeFillColor rgb="FFFF0000"/>
              <x14:axisColor rgb="FF000000"/>
            </x14:dataBar>
          </x14:cfRule>
          <x14:cfRule type="dataBar" id="{26F629C3-B280-4A15-93BA-A613F4F5A146}">
            <x14:dataBar minLength="0" maxLength="100">
              <x14:cfvo type="autoMin"/>
              <x14:cfvo type="autoMax"/>
              <x14:negativeFillColor rgb="FFFF0000"/>
              <x14:axisColor rgb="FF000000"/>
            </x14:dataBar>
          </x14:cfRule>
          <x14:cfRule type="dataBar" id="{B7809E54-F137-4130-A0DC-D1200555B4A2}">
            <x14:dataBar minLength="0" maxLength="100" gradient="0">
              <x14:cfvo type="num">
                <xm:f>0</xm:f>
              </x14:cfvo>
              <x14:cfvo type="num">
                <xm:f>1</xm:f>
              </x14:cfvo>
              <x14:negativeFillColor rgb="FFFF0000"/>
              <x14:axisColor rgb="FF000000"/>
            </x14:dataBar>
          </x14:cfRule>
          <x14:cfRule type="dataBar" id="{F46CBDB4-1CB9-417F-835D-DE6D6251DB54}">
            <x14:dataBar minLength="0" maxLength="100" border="1" negativeBarBorderColorSameAsPositive="0">
              <x14:cfvo type="autoMin"/>
              <x14:cfvo type="autoMax"/>
              <x14:borderColor rgb="FF008AEF"/>
              <x14:negativeFillColor rgb="FFFF0000"/>
              <x14:negativeBorderColor rgb="FFFF0000"/>
              <x14:axisColor rgb="FF000000"/>
            </x14:dataBar>
          </x14:cfRule>
          <xm:sqref>O59:O64</xm:sqref>
        </x14:conditionalFormatting>
        <x14:conditionalFormatting xmlns:xm="http://schemas.microsoft.com/office/excel/2006/main">
          <x14:cfRule type="dataBar" id="{CF8FF920-628C-44C0-A489-DBED76B1B96C}">
            <x14:dataBar minLength="0" maxLength="100">
              <x14:cfvo type="num">
                <xm:f>0</xm:f>
              </x14:cfvo>
              <x14:cfvo type="num">
                <xm:f>1</xm:f>
              </x14:cfvo>
              <x14:negativeFillColor rgb="FFFF0000"/>
              <x14:axisColor rgb="FF000000"/>
            </x14:dataBar>
          </x14:cfRule>
          <x14:cfRule type="dataBar" id="{7CC314D6-085E-48B6-A820-558C8187A05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A3EBF40-CF51-44AF-89C8-2E56881034E5}">
            <x14:dataBar minLength="0" maxLength="100">
              <x14:cfvo type="num">
                <xm:f>0</xm:f>
              </x14:cfvo>
              <x14:cfvo type="num">
                <xm:f>1</xm:f>
              </x14:cfvo>
              <x14:negativeFillColor rgb="FFFF0000"/>
              <x14:axisColor rgb="FF000000"/>
            </x14:dataBar>
          </x14:cfRule>
          <x14:cfRule type="dataBar" id="{C8BF05F8-920C-48D3-835D-7A2862D94DDE}">
            <x14:dataBar minLength="0" maxLength="100">
              <x14:cfvo type="autoMin"/>
              <x14:cfvo type="autoMax"/>
              <x14:negativeFillColor rgb="FFFF0000"/>
              <x14:axisColor rgb="FF000000"/>
            </x14:dataBar>
          </x14:cfRule>
          <x14:cfRule type="dataBar" id="{D18FDB82-2333-44CB-BDAD-902A8D2BE9DA}">
            <x14:dataBar minLength="0" maxLength="100" gradient="0">
              <x14:cfvo type="num">
                <xm:f>0</xm:f>
              </x14:cfvo>
              <x14:cfvo type="num">
                <xm:f>1</xm:f>
              </x14:cfvo>
              <x14:negativeFillColor rgb="FFFF0000"/>
              <x14:axisColor rgb="FF000000"/>
            </x14:dataBar>
          </x14:cfRule>
          <x14:cfRule type="dataBar" id="{2AFF923A-7634-4CF0-9AE2-4C554D8D7F67}">
            <x14:dataBar minLength="0" maxLength="100" border="1" negativeBarBorderColorSameAsPositive="0">
              <x14:cfvo type="autoMin"/>
              <x14:cfvo type="autoMax"/>
              <x14:borderColor rgb="FF008AEF"/>
              <x14:negativeFillColor rgb="FFFF0000"/>
              <x14:negativeBorderColor rgb="FFFF0000"/>
              <x14:axisColor rgb="FF000000"/>
            </x14:dataBar>
          </x14:cfRule>
          <xm:sqref>O65</xm:sqref>
        </x14:conditionalFormatting>
        <x14:conditionalFormatting xmlns:xm="http://schemas.microsoft.com/office/excel/2006/main">
          <x14:cfRule type="dataBar" id="{60CBF1B7-AEE0-40F6-A9B4-CA5CF7D00225}">
            <x14:dataBar minLength="0" maxLength="100">
              <x14:cfvo type="num">
                <xm:f>0</xm:f>
              </x14:cfvo>
              <x14:cfvo type="num">
                <xm:f>1</xm:f>
              </x14:cfvo>
              <x14:negativeFillColor rgb="FFFF0000"/>
              <x14:axisColor rgb="FF000000"/>
            </x14:dataBar>
          </x14:cfRule>
          <x14:cfRule type="dataBar" id="{C488BA19-BDA8-4031-9A72-C0C013FC9B18}">
            <x14:dataBar minLength="0" maxLength="100">
              <x14:cfvo type="num">
                <xm:f>0</xm:f>
              </x14:cfvo>
              <x14:cfvo type="num">
                <xm:f>1</xm:f>
              </x14:cfvo>
              <x14:negativeFillColor rgb="FFFF0000"/>
              <x14:axisColor rgb="FF000000"/>
            </x14:dataBar>
          </x14:cfRule>
          <x14:cfRule type="dataBar" id="{C4CFD428-55C9-4D63-8034-50F6D4A000B8}">
            <x14:dataBar minLength="0" maxLength="100">
              <x14:cfvo type="autoMin"/>
              <x14:cfvo type="autoMax"/>
              <x14:negativeFillColor rgb="FFFF0000"/>
              <x14:axisColor rgb="FF000000"/>
            </x14:dataBar>
          </x14:cfRule>
          <x14:cfRule type="dataBar" id="{ECF5EB8B-6DAF-447F-84C2-1A09B2190F8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DEEB576-52E8-4B08-8179-6900D97089A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5587438-B652-4A35-AC72-1CFC18957B27}">
            <x14:dataBar minLength="0" maxLength="100" gradient="0">
              <x14:cfvo type="num">
                <xm:f>0</xm:f>
              </x14:cfvo>
              <x14:cfvo type="num">
                <xm:f>1</xm:f>
              </x14:cfvo>
              <x14:negativeFillColor rgb="FFFF0000"/>
              <x14:axisColor rgb="FF000000"/>
            </x14:dataBar>
          </x14:cfRule>
          <xm:sqref>O68:O73</xm:sqref>
        </x14:conditionalFormatting>
        <x14:conditionalFormatting xmlns:xm="http://schemas.microsoft.com/office/excel/2006/main">
          <x14:cfRule type="dataBar" id="{C425C6A5-F064-4400-901D-41BBB5D395F3}">
            <x14:dataBar minLength="0" maxLength="100">
              <x14:cfvo type="num">
                <xm:f>0</xm:f>
              </x14:cfvo>
              <x14:cfvo type="num">
                <xm:f>1</xm:f>
              </x14:cfvo>
              <x14:negativeFillColor rgb="FFFF0000"/>
              <x14:axisColor rgb="FF000000"/>
            </x14:dataBar>
          </x14:cfRule>
          <x14:cfRule type="dataBar" id="{851D61E9-9AD2-41E7-B0BD-9FD4C77BB496}">
            <x14:dataBar minLength="0" maxLength="100">
              <x14:cfvo type="num">
                <xm:f>0</xm:f>
              </x14:cfvo>
              <x14:cfvo type="num">
                <xm:f>1</xm:f>
              </x14:cfvo>
              <x14:negativeFillColor rgb="FFFF0000"/>
              <x14:axisColor rgb="FF000000"/>
            </x14:dataBar>
          </x14:cfRule>
          <x14:cfRule type="dataBar" id="{A3C76738-3EC8-4DC9-A699-F1B3152F76F6}">
            <x14:dataBar minLength="0" maxLength="100">
              <x14:cfvo type="autoMin"/>
              <x14:cfvo type="autoMax"/>
              <x14:negativeFillColor rgb="FFFF0000"/>
              <x14:axisColor rgb="FF000000"/>
            </x14:dataBar>
          </x14:cfRule>
          <x14:cfRule type="dataBar" id="{AA27A3F6-2E22-43B2-9083-A2AF6B28D19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843F1BC-89B9-43FA-8127-91705906340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B87E5B5-11D8-474D-BB30-D84BB1FF5A7C}">
            <x14:dataBar minLength="0" maxLength="100" gradient="0">
              <x14:cfvo type="num">
                <xm:f>0</xm:f>
              </x14:cfvo>
              <x14:cfvo type="num">
                <xm:f>1</xm:f>
              </x14:cfvo>
              <x14:negativeFillColor rgb="FFFF0000"/>
              <x14:axisColor rgb="FF000000"/>
            </x14:dataBar>
          </x14:cfRule>
          <xm:sqref>O74</xm:sqref>
        </x14:conditionalFormatting>
        <x14:conditionalFormatting xmlns:xm="http://schemas.microsoft.com/office/excel/2006/main">
          <x14:cfRule type="dataBar" id="{43BEEF7A-D27E-4C3B-92E8-7B72F933FD5B}">
            <x14:dataBar minLength="0" maxLength="100">
              <x14:cfvo type="num">
                <xm:f>0</xm:f>
              </x14:cfvo>
              <x14:cfvo type="num">
                <xm:f>1</xm:f>
              </x14:cfvo>
              <x14:negativeFillColor rgb="FFFF0000"/>
              <x14:axisColor rgb="FF000000"/>
            </x14:dataBar>
          </x14:cfRule>
          <x14:cfRule type="dataBar" id="{D7F37EE4-BE91-408A-8CC1-1EC91F61C1DC}">
            <x14:dataBar minLength="0" maxLength="100">
              <x14:cfvo type="num">
                <xm:f>0</xm:f>
              </x14:cfvo>
              <x14:cfvo type="num">
                <xm:f>1</xm:f>
              </x14:cfvo>
              <x14:negativeFillColor rgb="FFFF0000"/>
              <x14:axisColor rgb="FF000000"/>
            </x14:dataBar>
          </x14:cfRule>
          <x14:cfRule type="dataBar" id="{3B3293AB-7D81-49AD-B50F-D1A88F500A09}">
            <x14:dataBar minLength="0" maxLength="100">
              <x14:cfvo type="autoMin"/>
              <x14:cfvo type="autoMax"/>
              <x14:negativeFillColor rgb="FFFF0000"/>
              <x14:axisColor rgb="FF000000"/>
            </x14:dataBar>
          </x14:cfRule>
          <x14:cfRule type="dataBar" id="{D4AD8DAD-DF6F-4BA7-B916-ACEFFBA2D5B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C7145FD-FEB0-4F8B-ACA6-43BAC3DC8BC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532084A-48B7-4D6E-9F7B-AFE805E14069}">
            <x14:dataBar minLength="0" maxLength="100" gradient="0">
              <x14:cfvo type="num">
                <xm:f>0</xm:f>
              </x14:cfvo>
              <x14:cfvo type="num">
                <xm:f>1</xm:f>
              </x14:cfvo>
              <x14:negativeFillColor rgb="FFFF0000"/>
              <x14:axisColor rgb="FF000000"/>
            </x14:dataBar>
          </x14:cfRule>
          <xm:sqref>O75:O76</xm:sqref>
        </x14:conditionalFormatting>
        <x14:conditionalFormatting xmlns:xm="http://schemas.microsoft.com/office/excel/2006/main">
          <x14:cfRule type="dataBar" id="{DD67D1CA-102E-41F0-984F-63DB6B56E091}">
            <x14:dataBar minLength="0" maxLength="100">
              <x14:cfvo type="num">
                <xm:f>0</xm:f>
              </x14:cfvo>
              <x14:cfvo type="num">
                <xm:f>1</xm:f>
              </x14:cfvo>
              <x14:negativeFillColor rgb="FFFF0000"/>
              <x14:axisColor rgb="FF000000"/>
            </x14:dataBar>
          </x14:cfRule>
          <x14:cfRule type="dataBar" id="{0F57A4F2-39C1-4679-AFB5-079268EA0C2C}">
            <x14:dataBar minLength="0" maxLength="100">
              <x14:cfvo type="num">
                <xm:f>0</xm:f>
              </x14:cfvo>
              <x14:cfvo type="num">
                <xm:f>1</xm:f>
              </x14:cfvo>
              <x14:negativeFillColor rgb="FFFF0000"/>
              <x14:axisColor rgb="FF000000"/>
            </x14:dataBar>
          </x14:cfRule>
          <x14:cfRule type="dataBar" id="{0B8B3370-3C3B-43DE-AD35-E4AA798ED481}">
            <x14:dataBar minLength="0" maxLength="100">
              <x14:cfvo type="autoMin"/>
              <x14:cfvo type="autoMax"/>
              <x14:negativeFillColor rgb="FFFF0000"/>
              <x14:axisColor rgb="FF000000"/>
            </x14:dataBar>
          </x14:cfRule>
          <x14:cfRule type="dataBar" id="{B19C76CA-B4E9-48B8-AF1F-1B6EEE8AC16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5FCD35C-6E53-435C-81C2-24BCBF6D664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CD58B49-20BD-46F8-96B2-07BC208FEA00}">
            <x14:dataBar minLength="0" maxLength="100" gradient="0">
              <x14:cfvo type="num">
                <xm:f>0</xm:f>
              </x14:cfvo>
              <x14:cfvo type="num">
                <xm:f>1</xm:f>
              </x14:cfvo>
              <x14:negativeFillColor rgb="FFFF0000"/>
              <x14:axisColor rgb="FF000000"/>
            </x14:dataBar>
          </x14:cfRule>
          <xm:sqref>O77</xm:sqref>
        </x14:conditionalFormatting>
        <x14:conditionalFormatting xmlns:xm="http://schemas.microsoft.com/office/excel/2006/main">
          <x14:cfRule type="dataBar" id="{E07A7FBF-8B91-4E5B-B89F-FC609EDCCE3F}">
            <x14:dataBar minLength="0" maxLength="100">
              <x14:cfvo type="num">
                <xm:f>0</xm:f>
              </x14:cfvo>
              <x14:cfvo type="num">
                <xm:f>1</xm:f>
              </x14:cfvo>
              <x14:negativeFillColor rgb="FFFF0000"/>
              <x14:axisColor rgb="FF000000"/>
            </x14:dataBar>
          </x14:cfRule>
          <x14:cfRule type="dataBar" id="{CC48679D-22B2-48A9-9BED-B313EC31053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C1AA456-8E48-4645-8AB4-F24B463AB31E}">
            <x14:dataBar minLength="0" maxLength="100">
              <x14:cfvo type="num">
                <xm:f>0</xm:f>
              </x14:cfvo>
              <x14:cfvo type="num">
                <xm:f>1</xm:f>
              </x14:cfvo>
              <x14:negativeFillColor rgb="FFFF0000"/>
              <x14:axisColor rgb="FF000000"/>
            </x14:dataBar>
          </x14:cfRule>
          <x14:cfRule type="dataBar" id="{384B9BDF-A6A0-4423-9BFD-EE9F164705E0}">
            <x14:dataBar minLength="0" maxLength="100">
              <x14:cfvo type="autoMin"/>
              <x14:cfvo type="autoMax"/>
              <x14:negativeFillColor rgb="FFFF0000"/>
              <x14:axisColor rgb="FF000000"/>
            </x14:dataBar>
          </x14:cfRule>
          <x14:cfRule type="dataBar" id="{473778BF-CE2C-4453-A34F-D1E43D98495E}">
            <x14:dataBar minLength="0" maxLength="100" gradient="0">
              <x14:cfvo type="num">
                <xm:f>0</xm:f>
              </x14:cfvo>
              <x14:cfvo type="num">
                <xm:f>1</xm:f>
              </x14:cfvo>
              <x14:negativeFillColor rgb="FFFF0000"/>
              <x14:axisColor rgb="FF000000"/>
            </x14:dataBar>
          </x14:cfRule>
          <x14:cfRule type="dataBar" id="{1E8420E0-DCAD-4DD8-8590-CEA192F85D57}">
            <x14:dataBar minLength="0" maxLength="100" border="1" negativeBarBorderColorSameAsPositive="0">
              <x14:cfvo type="autoMin"/>
              <x14:cfvo type="autoMax"/>
              <x14:borderColor rgb="FF008AEF"/>
              <x14:negativeFillColor rgb="FFFF0000"/>
              <x14:negativeBorderColor rgb="FFFF0000"/>
              <x14:axisColor rgb="FF000000"/>
            </x14:dataBar>
          </x14:cfRule>
          <xm:sqref>O78</xm:sqref>
        </x14:conditionalFormatting>
        <x14:conditionalFormatting xmlns:xm="http://schemas.microsoft.com/office/excel/2006/main">
          <x14:cfRule type="dataBar" id="{5DF434E2-FB31-4F6C-9B46-F3A29E49C214}">
            <x14:dataBar minLength="0" maxLength="100">
              <x14:cfvo type="num">
                <xm:f>0</xm:f>
              </x14:cfvo>
              <x14:cfvo type="num">
                <xm:f>1</xm:f>
              </x14:cfvo>
              <x14:negativeFillColor rgb="FFFF0000"/>
              <x14:axisColor rgb="FF000000"/>
            </x14:dataBar>
          </x14:cfRule>
          <x14:cfRule type="dataBar" id="{DAA2E6C8-0E4A-4EFA-8FF7-CFE58FF25D8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E7EBD92-EDA6-47FE-95A5-9EC23F4A2357}">
            <x14:dataBar minLength="0" maxLength="100">
              <x14:cfvo type="num">
                <xm:f>0</xm:f>
              </x14:cfvo>
              <x14:cfvo type="num">
                <xm:f>1</xm:f>
              </x14:cfvo>
              <x14:negativeFillColor rgb="FFFF0000"/>
              <x14:axisColor rgb="FF000000"/>
            </x14:dataBar>
          </x14:cfRule>
          <x14:cfRule type="dataBar" id="{810803EC-3627-4FCA-9C5E-921E685C0FB7}">
            <x14:dataBar minLength="0" maxLength="100">
              <x14:cfvo type="autoMin"/>
              <x14:cfvo type="autoMax"/>
              <x14:negativeFillColor rgb="FFFF0000"/>
              <x14:axisColor rgb="FF000000"/>
            </x14:dataBar>
          </x14:cfRule>
          <x14:cfRule type="dataBar" id="{4B86A5B8-E7E6-4AAF-88D7-222BE3B38BDA}">
            <x14:dataBar minLength="0" maxLength="100" gradient="0">
              <x14:cfvo type="num">
                <xm:f>0</xm:f>
              </x14:cfvo>
              <x14:cfvo type="num">
                <xm:f>1</xm:f>
              </x14:cfvo>
              <x14:negativeFillColor rgb="FFFF0000"/>
              <x14:axisColor rgb="FF000000"/>
            </x14:dataBar>
          </x14:cfRule>
          <x14:cfRule type="dataBar" id="{9201ACE9-4C7D-4ED8-81E1-5433D5827F6A}">
            <x14:dataBar minLength="0" maxLength="100" border="1" negativeBarBorderColorSameAsPositive="0">
              <x14:cfvo type="autoMin"/>
              <x14:cfvo type="autoMax"/>
              <x14:borderColor rgb="FF008AEF"/>
              <x14:negativeFillColor rgb="FFFF0000"/>
              <x14:negativeBorderColor rgb="FFFF0000"/>
              <x14:axisColor rgb="FF000000"/>
            </x14:dataBar>
          </x14:cfRule>
          <xm:sqref>O82:O98</xm:sqref>
        </x14:conditionalFormatting>
        <x14:conditionalFormatting xmlns:xm="http://schemas.microsoft.com/office/excel/2006/main">
          <x14:cfRule type="dataBar" id="{F7220763-9339-4DD1-B37C-4A87D5340FD0}">
            <x14:dataBar minLength="0" maxLength="100">
              <x14:cfvo type="num">
                <xm:f>0</xm:f>
              </x14:cfvo>
              <x14:cfvo type="num">
                <xm:f>1</xm:f>
              </x14:cfvo>
              <x14:negativeFillColor rgb="FFFF0000"/>
              <x14:axisColor rgb="FF000000"/>
            </x14:dataBar>
          </x14:cfRule>
          <x14:cfRule type="dataBar" id="{DE6211DC-BCD6-4005-9D78-7FC4D68D789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AA91717-D01A-406D-A60A-A019D9416C59}">
            <x14:dataBar minLength="0" maxLength="100">
              <x14:cfvo type="num">
                <xm:f>0</xm:f>
              </x14:cfvo>
              <x14:cfvo type="num">
                <xm:f>1</xm:f>
              </x14:cfvo>
              <x14:negativeFillColor rgb="FFFF0000"/>
              <x14:axisColor rgb="FF000000"/>
            </x14:dataBar>
          </x14:cfRule>
          <x14:cfRule type="dataBar" id="{58F30E3B-BE70-46B4-A630-8BFB1616692C}">
            <x14:dataBar minLength="0" maxLength="100">
              <x14:cfvo type="autoMin"/>
              <x14:cfvo type="autoMax"/>
              <x14:negativeFillColor rgb="FFFF0000"/>
              <x14:axisColor rgb="FF000000"/>
            </x14:dataBar>
          </x14:cfRule>
          <x14:cfRule type="dataBar" id="{C02686A2-928B-415E-89F9-A366D7A2B1A2}">
            <x14:dataBar minLength="0" maxLength="100" gradient="0">
              <x14:cfvo type="num">
                <xm:f>0</xm:f>
              </x14:cfvo>
              <x14:cfvo type="num">
                <xm:f>1</xm:f>
              </x14:cfvo>
              <x14:negativeFillColor rgb="FFFF0000"/>
              <x14:axisColor rgb="FF000000"/>
            </x14:dataBar>
          </x14:cfRule>
          <x14:cfRule type="dataBar" id="{AF205D56-15EE-4C3E-A9E4-B4208DF68EA1}">
            <x14:dataBar minLength="0" maxLength="100" border="1" negativeBarBorderColorSameAsPositive="0">
              <x14:cfvo type="autoMin"/>
              <x14:cfvo type="autoMax"/>
              <x14:borderColor rgb="FF008AEF"/>
              <x14:negativeFillColor rgb="FFFF0000"/>
              <x14:negativeBorderColor rgb="FFFF0000"/>
              <x14:axisColor rgb="FF000000"/>
            </x14:dataBar>
          </x14:cfRule>
          <xm:sqref>O102:O106</xm:sqref>
        </x14:conditionalFormatting>
        <x14:conditionalFormatting xmlns:xm="http://schemas.microsoft.com/office/excel/2006/main">
          <x14:cfRule type="dataBar" id="{F9FFC99D-6B80-4C0C-9927-E489C9EEBE3D}">
            <x14:dataBar minLength="0" maxLength="100">
              <x14:cfvo type="num">
                <xm:f>0</xm:f>
              </x14:cfvo>
              <x14:cfvo type="num">
                <xm:f>1</xm:f>
              </x14:cfvo>
              <x14:negativeFillColor rgb="FFFF0000"/>
              <x14:axisColor rgb="FF000000"/>
            </x14:dataBar>
          </x14:cfRule>
          <x14:cfRule type="dataBar" id="{CE9F32B8-9A7B-42B0-9098-C5A9D9BCD3D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7B6C2D9-07C3-4B89-A975-CED55C1AFF34}">
            <x14:dataBar minLength="0" maxLength="100">
              <x14:cfvo type="num">
                <xm:f>0</xm:f>
              </x14:cfvo>
              <x14:cfvo type="num">
                <xm:f>1</xm:f>
              </x14:cfvo>
              <x14:negativeFillColor rgb="FFFF0000"/>
              <x14:axisColor rgb="FF000000"/>
            </x14:dataBar>
          </x14:cfRule>
          <x14:cfRule type="dataBar" id="{821B3092-7288-4BAB-BBC3-35DDD3593B99}">
            <x14:dataBar minLength="0" maxLength="100">
              <x14:cfvo type="autoMin"/>
              <x14:cfvo type="autoMax"/>
              <x14:negativeFillColor rgb="FFFF0000"/>
              <x14:axisColor rgb="FF000000"/>
            </x14:dataBar>
          </x14:cfRule>
          <x14:cfRule type="dataBar" id="{C66A2D48-9261-4C48-BA48-D643EE343C5C}">
            <x14:dataBar minLength="0" maxLength="100" gradient="0">
              <x14:cfvo type="num">
                <xm:f>0</xm:f>
              </x14:cfvo>
              <x14:cfvo type="num">
                <xm:f>1</xm:f>
              </x14:cfvo>
              <x14:negativeFillColor rgb="FFFF0000"/>
              <x14:axisColor rgb="FF000000"/>
            </x14:dataBar>
          </x14:cfRule>
          <x14:cfRule type="dataBar" id="{937BA8CE-6406-4D1A-807B-5BCC270967E2}">
            <x14:dataBar minLength="0" maxLength="100" border="1" negativeBarBorderColorSameAsPositive="0">
              <x14:cfvo type="autoMin"/>
              <x14:cfvo type="autoMax"/>
              <x14:borderColor rgb="FF008AEF"/>
              <x14:negativeFillColor rgb="FFFF0000"/>
              <x14:negativeBorderColor rgb="FFFF0000"/>
              <x14:axisColor rgb="FF000000"/>
            </x14:dataBar>
          </x14:cfRule>
          <xm:sqref>O110:O115</xm:sqref>
        </x14:conditionalFormatting>
        <x14:conditionalFormatting xmlns:xm="http://schemas.microsoft.com/office/excel/2006/main">
          <x14:cfRule type="dataBar" id="{9C692303-E79C-4892-A458-958E1AF00FDE}">
            <x14:dataBar minLength="0" maxLength="100">
              <x14:cfvo type="num">
                <xm:f>0</xm:f>
              </x14:cfvo>
              <x14:cfvo type="num">
                <xm:f>1</xm:f>
              </x14:cfvo>
              <x14:negativeFillColor rgb="FFFF0000"/>
              <x14:axisColor rgb="FF000000"/>
            </x14:dataBar>
          </x14:cfRule>
          <x14:cfRule type="dataBar" id="{5460D0BC-A7C3-43EC-A12A-70CCC7E17003}">
            <x14:dataBar minLength="0" maxLength="100">
              <x14:cfvo type="num">
                <xm:f>0</xm:f>
              </x14:cfvo>
              <x14:cfvo type="num">
                <xm:f>1</xm:f>
              </x14:cfvo>
              <x14:negativeFillColor rgb="FFFF0000"/>
              <x14:axisColor rgb="FF000000"/>
            </x14:dataBar>
          </x14:cfRule>
          <x14:cfRule type="dataBar" id="{2613B54A-878A-4C53-A2BD-9318A323A439}">
            <x14:dataBar minLength="0" maxLength="100">
              <x14:cfvo type="autoMin"/>
              <x14:cfvo type="autoMax"/>
              <x14:negativeFillColor rgb="FFFF0000"/>
              <x14:axisColor rgb="FF000000"/>
            </x14:dataBar>
          </x14:cfRule>
          <x14:cfRule type="dataBar" id="{E97E411F-4CFC-40B8-BA50-6F9ACF96DD6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EE56B7D-9EDD-437B-A9B3-491F202B652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8987250-AE42-456B-A5BC-0558CE50A1FA}">
            <x14:dataBar minLength="0" maxLength="100" gradient="0">
              <x14:cfvo type="num">
                <xm:f>0</xm:f>
              </x14:cfvo>
              <x14:cfvo type="num">
                <xm:f>1</xm:f>
              </x14:cfvo>
              <x14:negativeFillColor rgb="FFFF0000"/>
              <x14:axisColor rgb="FF000000"/>
            </x14:dataBar>
          </x14:cfRule>
          <xm:sqref>P9</xm:sqref>
        </x14:conditionalFormatting>
        <x14:conditionalFormatting xmlns:xm="http://schemas.microsoft.com/office/excel/2006/main">
          <x14:cfRule type="dataBar" id="{9FC5D5AE-B5F5-40A0-B289-6F7C214EEA9F}">
            <x14:dataBar minLength="0" maxLength="100">
              <x14:cfvo type="num">
                <xm:f>0</xm:f>
              </x14:cfvo>
              <x14:cfvo type="num">
                <xm:f>1</xm:f>
              </x14:cfvo>
              <x14:negativeFillColor rgb="FFFF0000"/>
              <x14:axisColor rgb="FF000000"/>
            </x14:dataBar>
          </x14:cfRule>
          <x14:cfRule type="dataBar" id="{DAF539BA-DE15-4C60-A536-CA5C8F449D7D}">
            <x14:dataBar minLength="0" maxLength="100">
              <x14:cfvo type="num">
                <xm:f>0</xm:f>
              </x14:cfvo>
              <x14:cfvo type="num">
                <xm:f>1</xm:f>
              </x14:cfvo>
              <x14:negativeFillColor rgb="FFFF0000"/>
              <x14:axisColor rgb="FF000000"/>
            </x14:dataBar>
          </x14:cfRule>
          <x14:cfRule type="dataBar" id="{DFB66CDD-F5BC-435A-9F26-A89F2E8B0BE5}">
            <x14:dataBar minLength="0" maxLength="100">
              <x14:cfvo type="autoMin"/>
              <x14:cfvo type="autoMax"/>
              <x14:negativeFillColor rgb="FFFF0000"/>
              <x14:axisColor rgb="FF000000"/>
            </x14:dataBar>
          </x14:cfRule>
          <x14:cfRule type="dataBar" id="{8C9E64F6-31EE-4CCC-BECB-12A2E15571F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A365F28-5B29-4F34-BDBF-FE8587D138F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5EEC8A0-E83C-4BDC-A919-A7D9EB32B5FC}">
            <x14:dataBar minLength="0" maxLength="100" gradient="0">
              <x14:cfvo type="num">
                <xm:f>0</xm:f>
              </x14:cfvo>
              <x14:cfvo type="num">
                <xm:f>1</xm:f>
              </x14:cfvo>
              <x14:negativeFillColor rgb="FFFF0000"/>
              <x14:axisColor rgb="FF000000"/>
            </x14:dataBar>
          </x14:cfRule>
          <xm:sqref>P10</xm:sqref>
        </x14:conditionalFormatting>
        <x14:conditionalFormatting xmlns:xm="http://schemas.microsoft.com/office/excel/2006/main">
          <x14:cfRule type="dataBar" id="{94F935A3-878D-4195-A8B0-125D1E7745A5}">
            <x14:dataBar minLength="0" maxLength="100">
              <x14:cfvo type="num">
                <xm:f>0</xm:f>
              </x14:cfvo>
              <x14:cfvo type="num">
                <xm:f>1</xm:f>
              </x14:cfvo>
              <x14:negativeFillColor rgb="FFFF0000"/>
              <x14:axisColor rgb="FF000000"/>
            </x14:dataBar>
          </x14:cfRule>
          <x14:cfRule type="dataBar" id="{F439CD14-A1D1-46D9-99E1-DCEBB764598D}">
            <x14:dataBar minLength="0" maxLength="100">
              <x14:cfvo type="autoMin"/>
              <x14:cfvo type="autoMax"/>
              <x14:negativeFillColor rgb="FFFF0000"/>
              <x14:axisColor rgb="FF000000"/>
            </x14:dataBar>
          </x14:cfRule>
          <x14:cfRule type="dataBar" id="{424A6C16-C14C-4F22-BB4D-280764A0426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00C97AF-57CD-48C5-BF3F-6B9009F7B4F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54432CE-1D55-4EDD-A871-A7AB2DBE7B7C}">
            <x14:dataBar minLength="0" maxLength="100" gradient="0">
              <x14:cfvo type="num">
                <xm:f>0</xm:f>
              </x14:cfvo>
              <x14:cfvo type="num">
                <xm:f>1</xm:f>
              </x14:cfvo>
              <x14:negativeFillColor rgb="FFFF0000"/>
              <x14:axisColor rgb="FF000000"/>
            </x14:dataBar>
          </x14:cfRule>
          <xm:sqref>P11:P17 P26 P40:P44</xm:sqref>
        </x14:conditionalFormatting>
        <x14:conditionalFormatting xmlns:xm="http://schemas.microsoft.com/office/excel/2006/main">
          <x14:cfRule type="dataBar" id="{0C1C1A76-250C-4D5B-8700-809965F614E9}">
            <x14:dataBar minLength="0" maxLength="100">
              <x14:cfvo type="num">
                <xm:f>0</xm:f>
              </x14:cfvo>
              <x14:cfvo type="num">
                <xm:f>1</xm:f>
              </x14:cfvo>
              <x14:negativeFillColor rgb="FFFF0000"/>
              <x14:axisColor rgb="FF000000"/>
            </x14:dataBar>
          </x14:cfRule>
          <x14:cfRule type="dataBar" id="{B0F16E84-C253-492E-83C9-56D3EE5754F0}">
            <x14:dataBar minLength="0" maxLength="100">
              <x14:cfvo type="num">
                <xm:f>0</xm:f>
              </x14:cfvo>
              <x14:cfvo type="num">
                <xm:f>1</xm:f>
              </x14:cfvo>
              <x14:negativeFillColor rgb="FFFF0000"/>
              <x14:axisColor rgb="FF000000"/>
            </x14:dataBar>
          </x14:cfRule>
          <x14:cfRule type="dataBar" id="{9F77F691-1F02-43F4-8CB3-47351D231CEC}">
            <x14:dataBar minLength="0" maxLength="100">
              <x14:cfvo type="autoMin"/>
              <x14:cfvo type="autoMax"/>
              <x14:negativeFillColor rgb="FFFF0000"/>
              <x14:axisColor rgb="FF000000"/>
            </x14:dataBar>
          </x14:cfRule>
          <x14:cfRule type="dataBar" id="{2E18E818-312D-4DEA-9DD7-3C6A8FE52E0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5C773C4-3FFC-404D-9C92-75E718F0D4C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7EFBC01-F6AE-431B-A97E-E7171CF4A60F}">
            <x14:dataBar minLength="0" maxLength="100" gradient="0">
              <x14:cfvo type="num">
                <xm:f>0</xm:f>
              </x14:cfvo>
              <x14:cfvo type="num">
                <xm:f>1</xm:f>
              </x14:cfvo>
              <x14:negativeFillColor rgb="FFFF0000"/>
              <x14:axisColor rgb="FF000000"/>
            </x14:dataBar>
          </x14:cfRule>
          <xm:sqref>P18</xm:sqref>
        </x14:conditionalFormatting>
        <x14:conditionalFormatting xmlns:xm="http://schemas.microsoft.com/office/excel/2006/main">
          <x14:cfRule type="dataBar" id="{2A972EDC-F13E-4E21-81A1-34F2E0EF7B9D}">
            <x14:dataBar minLength="0" maxLength="100">
              <x14:cfvo type="num">
                <xm:f>0</xm:f>
              </x14:cfvo>
              <x14:cfvo type="num">
                <xm:f>1</xm:f>
              </x14:cfvo>
              <x14:negativeFillColor rgb="FFFF0000"/>
              <x14:axisColor rgb="FF000000"/>
            </x14:dataBar>
          </x14:cfRule>
          <x14:cfRule type="dataBar" id="{3E0C9597-D7E5-4D57-AA6E-62036E77C702}">
            <x14:dataBar minLength="0" maxLength="100">
              <x14:cfvo type="num">
                <xm:f>0</xm:f>
              </x14:cfvo>
              <x14:cfvo type="num">
                <xm:f>1</xm:f>
              </x14:cfvo>
              <x14:negativeFillColor rgb="FFFF0000"/>
              <x14:axisColor rgb="FF000000"/>
            </x14:dataBar>
          </x14:cfRule>
          <x14:cfRule type="dataBar" id="{D9B5C4F5-0AA9-4178-87C4-A98063C2EF76}">
            <x14:dataBar minLength="0" maxLength="100">
              <x14:cfvo type="autoMin"/>
              <x14:cfvo type="autoMax"/>
              <x14:negativeFillColor rgb="FFFF0000"/>
              <x14:axisColor rgb="FF000000"/>
            </x14:dataBar>
          </x14:cfRule>
          <x14:cfRule type="dataBar" id="{42BAF856-AB5B-4D22-9E43-5F0F3BA42D5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AB7C2A7-95E5-4D94-9376-63DDFE347F3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D884F24-2C00-48A8-BA47-AB19CEC0D271}">
            <x14:dataBar minLength="0" maxLength="100" gradient="0">
              <x14:cfvo type="num">
                <xm:f>0</xm:f>
              </x14:cfvo>
              <x14:cfvo type="num">
                <xm:f>1</xm:f>
              </x14:cfvo>
              <x14:negativeFillColor rgb="FFFF0000"/>
              <x14:axisColor rgb="FF000000"/>
            </x14:dataBar>
          </x14:cfRule>
          <xm:sqref>P19</xm:sqref>
        </x14:conditionalFormatting>
        <x14:conditionalFormatting xmlns:xm="http://schemas.microsoft.com/office/excel/2006/main">
          <x14:cfRule type="dataBar" id="{C1368424-99A9-4C77-8AD4-79504A9C12C3}">
            <x14:dataBar minLength="0" maxLength="100">
              <x14:cfvo type="num">
                <xm:f>0</xm:f>
              </x14:cfvo>
              <x14:cfvo type="num">
                <xm:f>1</xm:f>
              </x14:cfvo>
              <x14:negativeFillColor rgb="FFFF0000"/>
              <x14:axisColor rgb="FF000000"/>
            </x14:dataBar>
          </x14:cfRule>
          <x14:cfRule type="dataBar" id="{474DE77F-5B9E-4D0F-9F0B-5717B77C041B}">
            <x14:dataBar minLength="0" maxLength="100">
              <x14:cfvo type="num">
                <xm:f>0</xm:f>
              </x14:cfvo>
              <x14:cfvo type="num">
                <xm:f>1</xm:f>
              </x14:cfvo>
              <x14:negativeFillColor rgb="FFFF0000"/>
              <x14:axisColor rgb="FF000000"/>
            </x14:dataBar>
          </x14:cfRule>
          <x14:cfRule type="dataBar" id="{E5C7CCA1-A359-45E2-BB88-D5DAA37BB130}">
            <x14:dataBar minLength="0" maxLength="100">
              <x14:cfvo type="autoMin"/>
              <x14:cfvo type="autoMax"/>
              <x14:negativeFillColor rgb="FFFF0000"/>
              <x14:axisColor rgb="FF000000"/>
            </x14:dataBar>
          </x14:cfRule>
          <x14:cfRule type="dataBar" id="{90B07CDC-78D6-40A6-8819-A2C400B229D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08F3AB3-F719-4343-AC00-63520447CEB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BD7F8E3-2C2B-46C3-9DF2-9908D574E38C}">
            <x14:dataBar minLength="0" maxLength="100" gradient="0">
              <x14:cfvo type="num">
                <xm:f>0</xm:f>
              </x14:cfvo>
              <x14:cfvo type="num">
                <xm:f>1</xm:f>
              </x14:cfvo>
              <x14:negativeFillColor rgb="FFFF0000"/>
              <x14:axisColor rgb="FF000000"/>
            </x14:dataBar>
          </x14:cfRule>
          <xm:sqref>P20</xm:sqref>
        </x14:conditionalFormatting>
        <x14:conditionalFormatting xmlns:xm="http://schemas.microsoft.com/office/excel/2006/main">
          <x14:cfRule type="dataBar" id="{452ACD24-A636-44FA-B7CB-7CBF179C7187}">
            <x14:dataBar minLength="0" maxLength="100">
              <x14:cfvo type="num">
                <xm:f>0</xm:f>
              </x14:cfvo>
              <x14:cfvo type="num">
                <xm:f>1</xm:f>
              </x14:cfvo>
              <x14:negativeFillColor rgb="FFFF0000"/>
              <x14:axisColor rgb="FF000000"/>
            </x14:dataBar>
          </x14:cfRule>
          <x14:cfRule type="dataBar" id="{C4EA2FE7-B2ED-4363-92E9-13BF7BB63675}">
            <x14:dataBar minLength="0" maxLength="100">
              <x14:cfvo type="num">
                <xm:f>0</xm:f>
              </x14:cfvo>
              <x14:cfvo type="num">
                <xm:f>1</xm:f>
              </x14:cfvo>
              <x14:negativeFillColor rgb="FFFF0000"/>
              <x14:axisColor rgb="FF000000"/>
            </x14:dataBar>
          </x14:cfRule>
          <x14:cfRule type="dataBar" id="{78B159C3-FD0C-41FD-A395-5437B6A9EBA6}">
            <x14:dataBar minLength="0" maxLength="100">
              <x14:cfvo type="autoMin"/>
              <x14:cfvo type="autoMax"/>
              <x14:negativeFillColor rgb="FFFF0000"/>
              <x14:axisColor rgb="FF000000"/>
            </x14:dataBar>
          </x14:cfRule>
          <x14:cfRule type="dataBar" id="{DAAC291B-9ECC-4EC4-9E6E-F228D3028D3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E3C5127-9745-41A2-8BD5-BAFCCA7746B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13FD63A-39C2-4A6C-9F68-67A436042B1C}">
            <x14:dataBar minLength="0" maxLength="100" gradient="0">
              <x14:cfvo type="num">
                <xm:f>0</xm:f>
              </x14:cfvo>
              <x14:cfvo type="num">
                <xm:f>1</xm:f>
              </x14:cfvo>
              <x14:negativeFillColor rgb="FFFF0000"/>
              <x14:axisColor rgb="FF000000"/>
            </x14:dataBar>
          </x14:cfRule>
          <xm:sqref>P21</xm:sqref>
        </x14:conditionalFormatting>
        <x14:conditionalFormatting xmlns:xm="http://schemas.microsoft.com/office/excel/2006/main">
          <x14:cfRule type="dataBar" id="{910DC383-29E3-4E80-84E6-A5168B16BBE1}">
            <x14:dataBar minLength="0" maxLength="100">
              <x14:cfvo type="num">
                <xm:f>0</xm:f>
              </x14:cfvo>
              <x14:cfvo type="num">
                <xm:f>1</xm:f>
              </x14:cfvo>
              <x14:negativeFillColor rgb="FFFF0000"/>
              <x14:axisColor rgb="FF000000"/>
            </x14:dataBar>
          </x14:cfRule>
          <x14:cfRule type="dataBar" id="{6B8720B9-487C-43E5-9BA0-A420701390D9}">
            <x14:dataBar minLength="0" maxLength="100">
              <x14:cfvo type="num">
                <xm:f>0</xm:f>
              </x14:cfvo>
              <x14:cfvo type="num">
                <xm:f>1</xm:f>
              </x14:cfvo>
              <x14:negativeFillColor rgb="FFFF0000"/>
              <x14:axisColor rgb="FF000000"/>
            </x14:dataBar>
          </x14:cfRule>
          <x14:cfRule type="dataBar" id="{9395F0B8-92F9-41DF-BBBB-60331B8EC6D5}">
            <x14:dataBar minLength="0" maxLength="100">
              <x14:cfvo type="autoMin"/>
              <x14:cfvo type="autoMax"/>
              <x14:negativeFillColor rgb="FFFF0000"/>
              <x14:axisColor rgb="FF000000"/>
            </x14:dataBar>
          </x14:cfRule>
          <x14:cfRule type="dataBar" id="{C5066173-7598-42DE-8FCB-91F6715BF07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5A4E592-BE8B-4600-9B18-13FE69C5204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FC12D02-F0B8-445F-BA84-A74D03B7B922}">
            <x14:dataBar minLength="0" maxLength="100" gradient="0">
              <x14:cfvo type="num">
                <xm:f>0</xm:f>
              </x14:cfvo>
              <x14:cfvo type="num">
                <xm:f>1</xm:f>
              </x14:cfvo>
              <x14:negativeFillColor rgb="FFFF0000"/>
              <x14:axisColor rgb="FF000000"/>
            </x14:dataBar>
          </x14:cfRule>
          <xm:sqref>P22</xm:sqref>
        </x14:conditionalFormatting>
        <x14:conditionalFormatting xmlns:xm="http://schemas.microsoft.com/office/excel/2006/main">
          <x14:cfRule type="dataBar" id="{8EC5B7D8-0326-4501-B0EA-FF9AC55C2C07}">
            <x14:dataBar minLength="0" maxLength="100">
              <x14:cfvo type="num">
                <xm:f>0</xm:f>
              </x14:cfvo>
              <x14:cfvo type="num">
                <xm:f>1</xm:f>
              </x14:cfvo>
              <x14:negativeFillColor rgb="FFFF0000"/>
              <x14:axisColor rgb="FF000000"/>
            </x14:dataBar>
          </x14:cfRule>
          <x14:cfRule type="dataBar" id="{40F14135-C4A3-4E71-B3F6-B34816853607}">
            <x14:dataBar minLength="0" maxLength="100">
              <x14:cfvo type="num">
                <xm:f>0</xm:f>
              </x14:cfvo>
              <x14:cfvo type="num">
                <xm:f>1</xm:f>
              </x14:cfvo>
              <x14:negativeFillColor rgb="FFFF0000"/>
              <x14:axisColor rgb="FF000000"/>
            </x14:dataBar>
          </x14:cfRule>
          <x14:cfRule type="dataBar" id="{7F7D31EE-CD1F-4444-8AA1-5FD1D15DF306}">
            <x14:dataBar minLength="0" maxLength="100">
              <x14:cfvo type="autoMin"/>
              <x14:cfvo type="autoMax"/>
              <x14:negativeFillColor rgb="FFFF0000"/>
              <x14:axisColor rgb="FF000000"/>
            </x14:dataBar>
          </x14:cfRule>
          <x14:cfRule type="dataBar" id="{9ECD2362-0AC8-4B8B-8399-80818AFC51C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ADBAFEB-6A7A-4E3F-84EB-A9AB6AC9265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8337D74-188A-4560-931E-DAF727321FEE}">
            <x14:dataBar minLength="0" maxLength="100" gradient="0">
              <x14:cfvo type="num">
                <xm:f>0</xm:f>
              </x14:cfvo>
              <x14:cfvo type="num">
                <xm:f>1</xm:f>
              </x14:cfvo>
              <x14:negativeFillColor rgb="FFFF0000"/>
              <x14:axisColor rgb="FF000000"/>
            </x14:dataBar>
          </x14:cfRule>
          <xm:sqref>P23</xm:sqref>
        </x14:conditionalFormatting>
        <x14:conditionalFormatting xmlns:xm="http://schemas.microsoft.com/office/excel/2006/main">
          <x14:cfRule type="dataBar" id="{38D5F1E5-228B-429A-AE31-13E88F7D592A}">
            <x14:dataBar minLength="0" maxLength="100">
              <x14:cfvo type="num">
                <xm:f>0</xm:f>
              </x14:cfvo>
              <x14:cfvo type="num">
                <xm:f>1</xm:f>
              </x14:cfvo>
              <x14:negativeFillColor rgb="FFFF0000"/>
              <x14:axisColor rgb="FF000000"/>
            </x14:dataBar>
          </x14:cfRule>
          <x14:cfRule type="dataBar" id="{8576042E-E6BD-42BA-90CE-17D197BE4AB4}">
            <x14:dataBar minLength="0" maxLength="100">
              <x14:cfvo type="num">
                <xm:f>0</xm:f>
              </x14:cfvo>
              <x14:cfvo type="num">
                <xm:f>1</xm:f>
              </x14:cfvo>
              <x14:negativeFillColor rgb="FFFF0000"/>
              <x14:axisColor rgb="FF000000"/>
            </x14:dataBar>
          </x14:cfRule>
          <x14:cfRule type="dataBar" id="{5C653C70-A90B-40B2-BE87-D0DEA6D7DF17}">
            <x14:dataBar minLength="0" maxLength="100">
              <x14:cfvo type="autoMin"/>
              <x14:cfvo type="autoMax"/>
              <x14:negativeFillColor rgb="FFFF0000"/>
              <x14:axisColor rgb="FF000000"/>
            </x14:dataBar>
          </x14:cfRule>
          <x14:cfRule type="dataBar" id="{F022217A-03DC-4679-9D18-8D943141A65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7B09510-252C-46AE-87D9-E334D997106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AA964A7-2CCE-4BD5-944C-30A9BBA917A1}">
            <x14:dataBar minLength="0" maxLength="100" gradient="0">
              <x14:cfvo type="num">
                <xm:f>0</xm:f>
              </x14:cfvo>
              <x14:cfvo type="num">
                <xm:f>1</xm:f>
              </x14:cfvo>
              <x14:negativeFillColor rgb="FFFF0000"/>
              <x14:axisColor rgb="FF000000"/>
            </x14:dataBar>
          </x14:cfRule>
          <xm:sqref>P24</xm:sqref>
        </x14:conditionalFormatting>
        <x14:conditionalFormatting xmlns:xm="http://schemas.microsoft.com/office/excel/2006/main">
          <x14:cfRule type="dataBar" id="{B17D8CCA-8E2C-4D8B-A01C-042B7B7D46D0}">
            <x14:dataBar minLength="0" maxLength="100">
              <x14:cfvo type="num">
                <xm:f>0</xm:f>
              </x14:cfvo>
              <x14:cfvo type="num">
                <xm:f>1</xm:f>
              </x14:cfvo>
              <x14:negativeFillColor rgb="FFFF0000"/>
              <x14:axisColor rgb="FF000000"/>
            </x14:dataBar>
          </x14:cfRule>
          <x14:cfRule type="dataBar" id="{2AB5E16F-C3AF-46D6-9B01-6EC08B1A9D8A}">
            <x14:dataBar minLength="0" maxLength="100">
              <x14:cfvo type="num">
                <xm:f>0</xm:f>
              </x14:cfvo>
              <x14:cfvo type="num">
                <xm:f>1</xm:f>
              </x14:cfvo>
              <x14:negativeFillColor rgb="FFFF0000"/>
              <x14:axisColor rgb="FF000000"/>
            </x14:dataBar>
          </x14:cfRule>
          <x14:cfRule type="dataBar" id="{4F238AC7-C95F-49AC-8B8F-22A75A934D54}">
            <x14:dataBar minLength="0" maxLength="100">
              <x14:cfvo type="autoMin"/>
              <x14:cfvo type="autoMax"/>
              <x14:negativeFillColor rgb="FFFF0000"/>
              <x14:axisColor rgb="FF000000"/>
            </x14:dataBar>
          </x14:cfRule>
          <x14:cfRule type="dataBar" id="{23128E47-C17E-4C74-AEE1-8867E2AA2A4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50ED74A-5B02-4928-8709-FA0FB0F945B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DECB369-6920-4C49-AFC8-AE8167F8E5E5}">
            <x14:dataBar minLength="0" maxLength="100" gradient="0">
              <x14:cfvo type="num">
                <xm:f>0</xm:f>
              </x14:cfvo>
              <x14:cfvo type="num">
                <xm:f>1</xm:f>
              </x14:cfvo>
              <x14:negativeFillColor rgb="FFFF0000"/>
              <x14:axisColor rgb="FF000000"/>
            </x14:dataBar>
          </x14:cfRule>
          <xm:sqref>P25</xm:sqref>
        </x14:conditionalFormatting>
        <x14:conditionalFormatting xmlns:xm="http://schemas.microsoft.com/office/excel/2006/main">
          <x14:cfRule type="dataBar" id="{CF4F5BA2-AFA1-48C8-84BB-1D4A211E7929}">
            <x14:dataBar minLength="0" maxLength="100">
              <x14:cfvo type="num">
                <xm:f>0</xm:f>
              </x14:cfvo>
              <x14:cfvo type="num">
                <xm:f>1</xm:f>
              </x14:cfvo>
              <x14:negativeFillColor rgb="FFFF0000"/>
              <x14:axisColor rgb="FF000000"/>
            </x14:dataBar>
          </x14:cfRule>
          <x14:cfRule type="dataBar" id="{3202969C-B438-4693-B414-940E431C4B5A}">
            <x14:dataBar minLength="0" maxLength="100">
              <x14:cfvo type="num">
                <xm:f>0</xm:f>
              </x14:cfvo>
              <x14:cfvo type="num">
                <xm:f>1</xm:f>
              </x14:cfvo>
              <x14:negativeFillColor rgb="FFFF0000"/>
              <x14:axisColor rgb="FF000000"/>
            </x14:dataBar>
          </x14:cfRule>
          <x14:cfRule type="dataBar" id="{1E541BB1-1393-455B-9099-EF7F014AAA70}">
            <x14:dataBar minLength="0" maxLength="100">
              <x14:cfvo type="autoMin"/>
              <x14:cfvo type="autoMax"/>
              <x14:negativeFillColor rgb="FFFF0000"/>
              <x14:axisColor rgb="FF000000"/>
            </x14:dataBar>
          </x14:cfRule>
          <x14:cfRule type="dataBar" id="{F38B9C5F-2CF3-4283-9F17-F575DF619D0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DC78B8D-5357-4864-AB6E-15AEB55E742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12BF44D-10A1-4E90-8595-92E28D5837C9}">
            <x14:dataBar minLength="0" maxLength="100" gradient="0">
              <x14:cfvo type="num">
                <xm:f>0</xm:f>
              </x14:cfvo>
              <x14:cfvo type="num">
                <xm:f>1</xm:f>
              </x14:cfvo>
              <x14:negativeFillColor rgb="FFFF0000"/>
              <x14:axisColor rgb="FF000000"/>
            </x14:dataBar>
          </x14:cfRule>
          <xm:sqref>P27</xm:sqref>
        </x14:conditionalFormatting>
        <x14:conditionalFormatting xmlns:xm="http://schemas.microsoft.com/office/excel/2006/main">
          <x14:cfRule type="dataBar" id="{6AECB02D-740D-40DC-AE59-7B4B6ADA0398}">
            <x14:dataBar minLength="0" maxLength="100">
              <x14:cfvo type="num">
                <xm:f>0</xm:f>
              </x14:cfvo>
              <x14:cfvo type="num">
                <xm:f>1</xm:f>
              </x14:cfvo>
              <x14:negativeFillColor rgb="FFFF0000"/>
              <x14:axisColor rgb="FF000000"/>
            </x14:dataBar>
          </x14:cfRule>
          <x14:cfRule type="dataBar" id="{21A1CB4E-DF64-482C-898F-5C5434906BAE}">
            <x14:dataBar minLength="0" maxLength="100">
              <x14:cfvo type="num">
                <xm:f>0</xm:f>
              </x14:cfvo>
              <x14:cfvo type="num">
                <xm:f>1</xm:f>
              </x14:cfvo>
              <x14:negativeFillColor rgb="FFFF0000"/>
              <x14:axisColor rgb="FF000000"/>
            </x14:dataBar>
          </x14:cfRule>
          <x14:cfRule type="dataBar" id="{866628E8-C825-4916-85B6-9F01F63996FD}">
            <x14:dataBar minLength="0" maxLength="100">
              <x14:cfvo type="autoMin"/>
              <x14:cfvo type="autoMax"/>
              <x14:negativeFillColor rgb="FFFF0000"/>
              <x14:axisColor rgb="FF000000"/>
            </x14:dataBar>
          </x14:cfRule>
          <x14:cfRule type="dataBar" id="{C5B3A304-BEF8-44F2-A5BF-7C543D3D5CB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99124EC-CB05-43B3-943D-07B2CEEC6F2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46398C7-4D52-4FF9-BF60-EFEEA8F13153}">
            <x14:dataBar minLength="0" maxLength="100" gradient="0">
              <x14:cfvo type="num">
                <xm:f>0</xm:f>
              </x14:cfvo>
              <x14:cfvo type="num">
                <xm:f>1</xm:f>
              </x14:cfvo>
              <x14:negativeFillColor rgb="FFFF0000"/>
              <x14:axisColor rgb="FF000000"/>
            </x14:dataBar>
          </x14:cfRule>
          <xm:sqref>P28</xm:sqref>
        </x14:conditionalFormatting>
        <x14:conditionalFormatting xmlns:xm="http://schemas.microsoft.com/office/excel/2006/main">
          <x14:cfRule type="dataBar" id="{09F6F274-C013-4D38-BA28-7A9891B9B405}">
            <x14:dataBar minLength="0" maxLength="100">
              <x14:cfvo type="num">
                <xm:f>0</xm:f>
              </x14:cfvo>
              <x14:cfvo type="num">
                <xm:f>1</xm:f>
              </x14:cfvo>
              <x14:negativeFillColor rgb="FFFF0000"/>
              <x14:axisColor rgb="FF000000"/>
            </x14:dataBar>
          </x14:cfRule>
          <x14:cfRule type="dataBar" id="{5FC2CAEA-8C98-4AE3-BD45-A32B50D9EE1D}">
            <x14:dataBar minLength="0" maxLength="100">
              <x14:cfvo type="num">
                <xm:f>0</xm:f>
              </x14:cfvo>
              <x14:cfvo type="num">
                <xm:f>1</xm:f>
              </x14:cfvo>
              <x14:negativeFillColor rgb="FFFF0000"/>
              <x14:axisColor rgb="FF000000"/>
            </x14:dataBar>
          </x14:cfRule>
          <x14:cfRule type="dataBar" id="{22E03DE4-EEF8-46C3-8203-997A307B3D08}">
            <x14:dataBar minLength="0" maxLength="100">
              <x14:cfvo type="autoMin"/>
              <x14:cfvo type="autoMax"/>
              <x14:negativeFillColor rgb="FFFF0000"/>
              <x14:axisColor rgb="FF000000"/>
            </x14:dataBar>
          </x14:cfRule>
          <x14:cfRule type="dataBar" id="{B69AFADD-F948-427F-BFB1-3D074E64ACB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297EADC-9474-45B8-BC05-3FB12E80985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7A54C0C-704D-44F5-805B-A34BCFA10C60}">
            <x14:dataBar minLength="0" maxLength="100" gradient="0">
              <x14:cfvo type="num">
                <xm:f>0</xm:f>
              </x14:cfvo>
              <x14:cfvo type="num">
                <xm:f>1</xm:f>
              </x14:cfvo>
              <x14:negativeFillColor rgb="FFFF0000"/>
              <x14:axisColor rgb="FF000000"/>
            </x14:dataBar>
          </x14:cfRule>
          <xm:sqref>P29</xm:sqref>
        </x14:conditionalFormatting>
        <x14:conditionalFormatting xmlns:xm="http://schemas.microsoft.com/office/excel/2006/main">
          <x14:cfRule type="dataBar" id="{816D0F76-7304-4615-8A9B-90DC718B8630}">
            <x14:dataBar minLength="0" maxLength="100">
              <x14:cfvo type="num">
                <xm:f>0</xm:f>
              </x14:cfvo>
              <x14:cfvo type="num">
                <xm:f>1</xm:f>
              </x14:cfvo>
              <x14:negativeFillColor rgb="FFFF0000"/>
              <x14:axisColor rgb="FF000000"/>
            </x14:dataBar>
          </x14:cfRule>
          <x14:cfRule type="dataBar" id="{7EE481CC-406A-4AB9-A6CC-C812DB91F1F5}">
            <x14:dataBar minLength="0" maxLength="100">
              <x14:cfvo type="num">
                <xm:f>0</xm:f>
              </x14:cfvo>
              <x14:cfvo type="num">
                <xm:f>1</xm:f>
              </x14:cfvo>
              <x14:negativeFillColor rgb="FFFF0000"/>
              <x14:axisColor rgb="FF000000"/>
            </x14:dataBar>
          </x14:cfRule>
          <x14:cfRule type="dataBar" id="{38926EC0-1D3F-4086-AA83-CBA71F332A1D}">
            <x14:dataBar minLength="0" maxLength="100">
              <x14:cfvo type="autoMin"/>
              <x14:cfvo type="autoMax"/>
              <x14:negativeFillColor rgb="FFFF0000"/>
              <x14:axisColor rgb="FF000000"/>
            </x14:dataBar>
          </x14:cfRule>
          <x14:cfRule type="dataBar" id="{1AEA9BA3-0454-4FEB-B806-12407C0289F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D05F851-3F61-4CE7-AB74-752D72A737C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0EA4BEC-F728-42ED-9BB8-8F4B537DEEFB}">
            <x14:dataBar minLength="0" maxLength="100" gradient="0">
              <x14:cfvo type="num">
                <xm:f>0</xm:f>
              </x14:cfvo>
              <x14:cfvo type="num">
                <xm:f>1</xm:f>
              </x14:cfvo>
              <x14:negativeFillColor rgb="FFFF0000"/>
              <x14:axisColor rgb="FF000000"/>
            </x14:dataBar>
          </x14:cfRule>
          <xm:sqref>P30</xm:sqref>
        </x14:conditionalFormatting>
        <x14:conditionalFormatting xmlns:xm="http://schemas.microsoft.com/office/excel/2006/main">
          <x14:cfRule type="dataBar" id="{098D66D7-0257-4D23-82F5-DE61F092D39D}">
            <x14:dataBar minLength="0" maxLength="100">
              <x14:cfvo type="num">
                <xm:f>0</xm:f>
              </x14:cfvo>
              <x14:cfvo type="num">
                <xm:f>1</xm:f>
              </x14:cfvo>
              <x14:negativeFillColor rgb="FFFF0000"/>
              <x14:axisColor rgb="FF000000"/>
            </x14:dataBar>
          </x14:cfRule>
          <x14:cfRule type="dataBar" id="{920CD3DC-4A72-4D2C-B765-8EF0949F4ACA}">
            <x14:dataBar minLength="0" maxLength="100">
              <x14:cfvo type="num">
                <xm:f>0</xm:f>
              </x14:cfvo>
              <x14:cfvo type="num">
                <xm:f>1</xm:f>
              </x14:cfvo>
              <x14:negativeFillColor rgb="FFFF0000"/>
              <x14:axisColor rgb="FF000000"/>
            </x14:dataBar>
          </x14:cfRule>
          <x14:cfRule type="dataBar" id="{711A0CAC-0FAE-4A3C-BEAC-5397D219C7CC}">
            <x14:dataBar minLength="0" maxLength="100">
              <x14:cfvo type="autoMin"/>
              <x14:cfvo type="autoMax"/>
              <x14:negativeFillColor rgb="FFFF0000"/>
              <x14:axisColor rgb="FF000000"/>
            </x14:dataBar>
          </x14:cfRule>
          <x14:cfRule type="dataBar" id="{29A96367-1F22-4893-BE94-2642F36D839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4985EC1-48B1-4FCE-AB5C-5B8F4C36944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8CA8D79-0D52-46D1-B48D-9E8130BE9F44}">
            <x14:dataBar minLength="0" maxLength="100" gradient="0">
              <x14:cfvo type="num">
                <xm:f>0</xm:f>
              </x14:cfvo>
              <x14:cfvo type="num">
                <xm:f>1</xm:f>
              </x14:cfvo>
              <x14:negativeFillColor rgb="FFFF0000"/>
              <x14:axisColor rgb="FF000000"/>
            </x14:dataBar>
          </x14:cfRule>
          <xm:sqref>P31</xm:sqref>
        </x14:conditionalFormatting>
        <x14:conditionalFormatting xmlns:xm="http://schemas.microsoft.com/office/excel/2006/main">
          <x14:cfRule type="dataBar" id="{9056B214-C097-4D33-A034-EBD960A358C0}">
            <x14:dataBar minLength="0" maxLength="100">
              <x14:cfvo type="num">
                <xm:f>0</xm:f>
              </x14:cfvo>
              <x14:cfvo type="num">
                <xm:f>1</xm:f>
              </x14:cfvo>
              <x14:negativeFillColor rgb="FFFF0000"/>
              <x14:axisColor rgb="FF000000"/>
            </x14:dataBar>
          </x14:cfRule>
          <x14:cfRule type="dataBar" id="{4A4D9285-44D0-4F23-A487-4195B1032A5A}">
            <x14:dataBar minLength="0" maxLength="100">
              <x14:cfvo type="num">
                <xm:f>0</xm:f>
              </x14:cfvo>
              <x14:cfvo type="num">
                <xm:f>1</xm:f>
              </x14:cfvo>
              <x14:negativeFillColor rgb="FFFF0000"/>
              <x14:axisColor rgb="FF000000"/>
            </x14:dataBar>
          </x14:cfRule>
          <x14:cfRule type="dataBar" id="{E18633BD-BBB4-4CD5-B980-5AB5039579F1}">
            <x14:dataBar minLength="0" maxLength="100">
              <x14:cfvo type="autoMin"/>
              <x14:cfvo type="autoMax"/>
              <x14:negativeFillColor rgb="FFFF0000"/>
              <x14:axisColor rgb="FF000000"/>
            </x14:dataBar>
          </x14:cfRule>
          <x14:cfRule type="dataBar" id="{6158123C-E82B-4C75-B2C9-E13667E87BB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04DA17B-C69C-4525-836E-08591BA4AD9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5A875C3-DAB2-4564-8C65-EE9CA0ED5E0A}">
            <x14:dataBar minLength="0" maxLength="100" gradient="0">
              <x14:cfvo type="num">
                <xm:f>0</xm:f>
              </x14:cfvo>
              <x14:cfvo type="num">
                <xm:f>1</xm:f>
              </x14:cfvo>
              <x14:negativeFillColor rgb="FFFF0000"/>
              <x14:axisColor rgb="FF000000"/>
            </x14:dataBar>
          </x14:cfRule>
          <xm:sqref>P32</xm:sqref>
        </x14:conditionalFormatting>
        <x14:conditionalFormatting xmlns:xm="http://schemas.microsoft.com/office/excel/2006/main">
          <x14:cfRule type="dataBar" id="{D6C3DAAA-2CBA-427C-AB10-31B880F8B1C4}">
            <x14:dataBar minLength="0" maxLength="100">
              <x14:cfvo type="num">
                <xm:f>0</xm:f>
              </x14:cfvo>
              <x14:cfvo type="num">
                <xm:f>1</xm:f>
              </x14:cfvo>
              <x14:negativeFillColor rgb="FFFF0000"/>
              <x14:axisColor rgb="FF000000"/>
            </x14:dataBar>
          </x14:cfRule>
          <x14:cfRule type="dataBar" id="{000E9454-D8C9-48E0-B3F5-141995E522DA}">
            <x14:dataBar minLength="0" maxLength="100">
              <x14:cfvo type="num">
                <xm:f>0</xm:f>
              </x14:cfvo>
              <x14:cfvo type="num">
                <xm:f>1</xm:f>
              </x14:cfvo>
              <x14:negativeFillColor rgb="FFFF0000"/>
              <x14:axisColor rgb="FF000000"/>
            </x14:dataBar>
          </x14:cfRule>
          <x14:cfRule type="dataBar" id="{C593D2EA-C474-4261-AB0A-D8E8BA90A7A9}">
            <x14:dataBar minLength="0" maxLength="100">
              <x14:cfvo type="autoMin"/>
              <x14:cfvo type="autoMax"/>
              <x14:negativeFillColor rgb="FFFF0000"/>
              <x14:axisColor rgb="FF000000"/>
            </x14:dataBar>
          </x14:cfRule>
          <x14:cfRule type="dataBar" id="{B853F01C-04BE-4321-9FEF-C5381A45BDF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4924068-D73E-45E1-9EAB-8FFD688095E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C1FDE13-01A4-4E1E-BA49-48F3AE70C067}">
            <x14:dataBar minLength="0" maxLength="100" gradient="0">
              <x14:cfvo type="num">
                <xm:f>0</xm:f>
              </x14:cfvo>
              <x14:cfvo type="num">
                <xm:f>1</xm:f>
              </x14:cfvo>
              <x14:negativeFillColor rgb="FFFF0000"/>
              <x14:axisColor rgb="FF000000"/>
            </x14:dataBar>
          </x14:cfRule>
          <xm:sqref>P33</xm:sqref>
        </x14:conditionalFormatting>
        <x14:conditionalFormatting xmlns:xm="http://schemas.microsoft.com/office/excel/2006/main">
          <x14:cfRule type="dataBar" id="{BFEA49CA-0004-4EA5-9F09-8BE3A4D0AB7D}">
            <x14:dataBar minLength="0" maxLength="100">
              <x14:cfvo type="num">
                <xm:f>0</xm:f>
              </x14:cfvo>
              <x14:cfvo type="num">
                <xm:f>1</xm:f>
              </x14:cfvo>
              <x14:negativeFillColor rgb="FFFF0000"/>
              <x14:axisColor rgb="FF000000"/>
            </x14:dataBar>
          </x14:cfRule>
          <x14:cfRule type="dataBar" id="{4D0E5917-CEF9-41B4-9472-6DFFD343BD41}">
            <x14:dataBar minLength="0" maxLength="100">
              <x14:cfvo type="num">
                <xm:f>0</xm:f>
              </x14:cfvo>
              <x14:cfvo type="num">
                <xm:f>1</xm:f>
              </x14:cfvo>
              <x14:negativeFillColor rgb="FFFF0000"/>
              <x14:axisColor rgb="FF000000"/>
            </x14:dataBar>
          </x14:cfRule>
          <x14:cfRule type="dataBar" id="{4B64C0AA-6BE7-4FA4-9D0E-92E2EEB82455}">
            <x14:dataBar minLength="0" maxLength="100">
              <x14:cfvo type="autoMin"/>
              <x14:cfvo type="autoMax"/>
              <x14:negativeFillColor rgb="FFFF0000"/>
              <x14:axisColor rgb="FF000000"/>
            </x14:dataBar>
          </x14:cfRule>
          <x14:cfRule type="dataBar" id="{85EF57F2-F5A7-473A-9573-6A7F981650C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98B76A1-30E0-4B8C-8DD7-FC67787A4F2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3F7E472-E971-456D-A9C9-82FF52351E4E}">
            <x14:dataBar minLength="0" maxLength="100" gradient="0">
              <x14:cfvo type="num">
                <xm:f>0</xm:f>
              </x14:cfvo>
              <x14:cfvo type="num">
                <xm:f>1</xm:f>
              </x14:cfvo>
              <x14:negativeFillColor rgb="FFFF0000"/>
              <x14:axisColor rgb="FF000000"/>
            </x14:dataBar>
          </x14:cfRule>
          <xm:sqref>P34</xm:sqref>
        </x14:conditionalFormatting>
        <x14:conditionalFormatting xmlns:xm="http://schemas.microsoft.com/office/excel/2006/main">
          <x14:cfRule type="dataBar" id="{2023FBFC-9FEB-42DE-9126-CF760264E657}">
            <x14:dataBar minLength="0" maxLength="100">
              <x14:cfvo type="num">
                <xm:f>0</xm:f>
              </x14:cfvo>
              <x14:cfvo type="num">
                <xm:f>1</xm:f>
              </x14:cfvo>
              <x14:negativeFillColor rgb="FFFF0000"/>
              <x14:axisColor rgb="FF000000"/>
            </x14:dataBar>
          </x14:cfRule>
          <x14:cfRule type="dataBar" id="{5D57B76C-F17C-424B-9CA5-88D934AB4513}">
            <x14:dataBar minLength="0" maxLength="100">
              <x14:cfvo type="num">
                <xm:f>0</xm:f>
              </x14:cfvo>
              <x14:cfvo type="num">
                <xm:f>1</xm:f>
              </x14:cfvo>
              <x14:negativeFillColor rgb="FFFF0000"/>
              <x14:axisColor rgb="FF000000"/>
            </x14:dataBar>
          </x14:cfRule>
          <x14:cfRule type="dataBar" id="{71B24691-82D4-47FB-AC97-C4BAC3D9F45E}">
            <x14:dataBar minLength="0" maxLength="100">
              <x14:cfvo type="autoMin"/>
              <x14:cfvo type="autoMax"/>
              <x14:negativeFillColor rgb="FFFF0000"/>
              <x14:axisColor rgb="FF000000"/>
            </x14:dataBar>
          </x14:cfRule>
          <x14:cfRule type="dataBar" id="{10BC8E09-B7F7-4E6A-A02F-76C69891EA6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C53C3A5-3ED7-4657-939D-4A6B0BB943D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02854E9-4042-4440-9136-4C6269324EAD}">
            <x14:dataBar minLength="0" maxLength="100" gradient="0">
              <x14:cfvo type="num">
                <xm:f>0</xm:f>
              </x14:cfvo>
              <x14:cfvo type="num">
                <xm:f>1</xm:f>
              </x14:cfvo>
              <x14:negativeFillColor rgb="FFFF0000"/>
              <x14:axisColor rgb="FF000000"/>
            </x14:dataBar>
          </x14:cfRule>
          <xm:sqref>P35</xm:sqref>
        </x14:conditionalFormatting>
        <x14:conditionalFormatting xmlns:xm="http://schemas.microsoft.com/office/excel/2006/main">
          <x14:cfRule type="dataBar" id="{77353D6D-030C-400D-8C42-FC2A70E62B09}">
            <x14:dataBar minLength="0" maxLength="100">
              <x14:cfvo type="num">
                <xm:f>0</xm:f>
              </x14:cfvo>
              <x14:cfvo type="num">
                <xm:f>1</xm:f>
              </x14:cfvo>
              <x14:negativeFillColor rgb="FFFF0000"/>
              <x14:axisColor rgb="FF000000"/>
            </x14:dataBar>
          </x14:cfRule>
          <x14:cfRule type="dataBar" id="{A8ADCD1D-6158-46B4-A247-FB656A788A87}">
            <x14:dataBar minLength="0" maxLength="100">
              <x14:cfvo type="num">
                <xm:f>0</xm:f>
              </x14:cfvo>
              <x14:cfvo type="num">
                <xm:f>1</xm:f>
              </x14:cfvo>
              <x14:negativeFillColor rgb="FFFF0000"/>
              <x14:axisColor rgb="FF000000"/>
            </x14:dataBar>
          </x14:cfRule>
          <x14:cfRule type="dataBar" id="{02259C0A-3E42-41C9-93C3-5B31BA303F4E}">
            <x14:dataBar minLength="0" maxLength="100">
              <x14:cfvo type="autoMin"/>
              <x14:cfvo type="autoMax"/>
              <x14:negativeFillColor rgb="FFFF0000"/>
              <x14:axisColor rgb="FF000000"/>
            </x14:dataBar>
          </x14:cfRule>
          <x14:cfRule type="dataBar" id="{BB791C6E-11EF-4DFD-82DA-01FFEDFE6AF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9F4F60C-E554-4DC2-B59D-F03CDAB0A4F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B17C414-3132-4E16-9858-C34A66F11E01}">
            <x14:dataBar minLength="0" maxLength="100" gradient="0">
              <x14:cfvo type="num">
                <xm:f>0</xm:f>
              </x14:cfvo>
              <x14:cfvo type="num">
                <xm:f>1</xm:f>
              </x14:cfvo>
              <x14:negativeFillColor rgb="FFFF0000"/>
              <x14:axisColor rgb="FF000000"/>
            </x14:dataBar>
          </x14:cfRule>
          <xm:sqref>P36</xm:sqref>
        </x14:conditionalFormatting>
        <x14:conditionalFormatting xmlns:xm="http://schemas.microsoft.com/office/excel/2006/main">
          <x14:cfRule type="dataBar" id="{A69DFF9A-CA8D-4FA2-B154-DC9CBB13C16A}">
            <x14:dataBar minLength="0" maxLength="100">
              <x14:cfvo type="num">
                <xm:f>0</xm:f>
              </x14:cfvo>
              <x14:cfvo type="num">
                <xm:f>1</xm:f>
              </x14:cfvo>
              <x14:negativeFillColor rgb="FFFF0000"/>
              <x14:axisColor rgb="FF000000"/>
            </x14:dataBar>
          </x14:cfRule>
          <x14:cfRule type="dataBar" id="{D720430E-066D-4605-AEBF-3D1E1D2DAF17}">
            <x14:dataBar minLength="0" maxLength="100">
              <x14:cfvo type="num">
                <xm:f>0</xm:f>
              </x14:cfvo>
              <x14:cfvo type="num">
                <xm:f>1</xm:f>
              </x14:cfvo>
              <x14:negativeFillColor rgb="FFFF0000"/>
              <x14:axisColor rgb="FF000000"/>
            </x14:dataBar>
          </x14:cfRule>
          <x14:cfRule type="dataBar" id="{890668CA-9422-456F-9801-28CC918BBCB5}">
            <x14:dataBar minLength="0" maxLength="100">
              <x14:cfvo type="autoMin"/>
              <x14:cfvo type="autoMax"/>
              <x14:negativeFillColor rgb="FFFF0000"/>
              <x14:axisColor rgb="FF000000"/>
            </x14:dataBar>
          </x14:cfRule>
          <x14:cfRule type="dataBar" id="{AFAE331D-2A7A-4FFC-93D1-C4231E7292F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7BF6E91-6745-46A1-8C64-9397106F24D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613C1B5-D3B2-445B-A89B-0B6A2657E85F}">
            <x14:dataBar minLength="0" maxLength="100" gradient="0">
              <x14:cfvo type="num">
                <xm:f>0</xm:f>
              </x14:cfvo>
              <x14:cfvo type="num">
                <xm:f>1</xm:f>
              </x14:cfvo>
              <x14:negativeFillColor rgb="FFFF0000"/>
              <x14:axisColor rgb="FF000000"/>
            </x14:dataBar>
          </x14:cfRule>
          <xm:sqref>P37</xm:sqref>
        </x14:conditionalFormatting>
        <x14:conditionalFormatting xmlns:xm="http://schemas.microsoft.com/office/excel/2006/main">
          <x14:cfRule type="dataBar" id="{FD2BF88F-C833-47F5-A1B5-9FA1CB7395D7}">
            <x14:dataBar minLength="0" maxLength="100">
              <x14:cfvo type="num">
                <xm:f>0</xm:f>
              </x14:cfvo>
              <x14:cfvo type="num">
                <xm:f>1</xm:f>
              </x14:cfvo>
              <x14:negativeFillColor rgb="FFFF0000"/>
              <x14:axisColor rgb="FF000000"/>
            </x14:dataBar>
          </x14:cfRule>
          <x14:cfRule type="dataBar" id="{9A1BF7E1-A08E-4B92-8DD0-0215763760A8}">
            <x14:dataBar minLength="0" maxLength="100">
              <x14:cfvo type="num">
                <xm:f>0</xm:f>
              </x14:cfvo>
              <x14:cfvo type="num">
                <xm:f>1</xm:f>
              </x14:cfvo>
              <x14:negativeFillColor rgb="FFFF0000"/>
              <x14:axisColor rgb="FF000000"/>
            </x14:dataBar>
          </x14:cfRule>
          <x14:cfRule type="dataBar" id="{5BAC245E-58B4-48D7-9FC9-E74DD55674AE}">
            <x14:dataBar minLength="0" maxLength="100">
              <x14:cfvo type="autoMin"/>
              <x14:cfvo type="autoMax"/>
              <x14:negativeFillColor rgb="FFFF0000"/>
              <x14:axisColor rgb="FF000000"/>
            </x14:dataBar>
          </x14:cfRule>
          <x14:cfRule type="dataBar" id="{93815644-87CA-40C5-89D6-8B3DC79F3BD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4FD1941-E98E-4549-8C83-9A154EC627B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75AFECC-467D-4AE5-864E-ECC75891F039}">
            <x14:dataBar minLength="0" maxLength="100" gradient="0">
              <x14:cfvo type="num">
                <xm:f>0</xm:f>
              </x14:cfvo>
              <x14:cfvo type="num">
                <xm:f>1</xm:f>
              </x14:cfvo>
              <x14:negativeFillColor rgb="FFFF0000"/>
              <x14:axisColor rgb="FF000000"/>
            </x14:dataBar>
          </x14:cfRule>
          <xm:sqref>P38</xm:sqref>
        </x14:conditionalFormatting>
        <x14:conditionalFormatting xmlns:xm="http://schemas.microsoft.com/office/excel/2006/main">
          <x14:cfRule type="dataBar" id="{BDEC9A86-0AA5-43C0-B5BF-E3DB03AFE20F}">
            <x14:dataBar minLength="0" maxLength="100">
              <x14:cfvo type="num">
                <xm:f>0</xm:f>
              </x14:cfvo>
              <x14:cfvo type="num">
                <xm:f>1</xm:f>
              </x14:cfvo>
              <x14:negativeFillColor rgb="FFFF0000"/>
              <x14:axisColor rgb="FF000000"/>
            </x14:dataBar>
          </x14:cfRule>
          <x14:cfRule type="dataBar" id="{DD3514E7-F637-4A3C-BE8F-ED3E4D43E962}">
            <x14:dataBar minLength="0" maxLength="100">
              <x14:cfvo type="num">
                <xm:f>0</xm:f>
              </x14:cfvo>
              <x14:cfvo type="num">
                <xm:f>1</xm:f>
              </x14:cfvo>
              <x14:negativeFillColor rgb="FFFF0000"/>
              <x14:axisColor rgb="FF000000"/>
            </x14:dataBar>
          </x14:cfRule>
          <x14:cfRule type="dataBar" id="{0C1CB06E-6E23-4B9C-8459-2C00C0BA4939}">
            <x14:dataBar minLength="0" maxLength="100">
              <x14:cfvo type="autoMin"/>
              <x14:cfvo type="autoMax"/>
              <x14:negativeFillColor rgb="FFFF0000"/>
              <x14:axisColor rgb="FF000000"/>
            </x14:dataBar>
          </x14:cfRule>
          <x14:cfRule type="dataBar" id="{622DF1AA-6818-4702-8182-5470A4E2AF4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FAE5869-323C-4C5B-92F8-D8173DDC189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1B08E39-2F86-46E5-9797-CE053EC9E482}">
            <x14:dataBar minLength="0" maxLength="100" gradient="0">
              <x14:cfvo type="num">
                <xm:f>0</xm:f>
              </x14:cfvo>
              <x14:cfvo type="num">
                <xm:f>1</xm:f>
              </x14:cfvo>
              <x14:negativeFillColor rgb="FFFF0000"/>
              <x14:axisColor rgb="FF000000"/>
            </x14:dataBar>
          </x14:cfRule>
          <xm:sqref>P39</xm:sqref>
        </x14:conditionalFormatting>
        <x14:conditionalFormatting xmlns:xm="http://schemas.microsoft.com/office/excel/2006/main">
          <x14:cfRule type="dataBar" id="{0C1A10D8-ED79-4295-B628-0499426A15A6}">
            <x14:dataBar minLength="0" maxLength="100">
              <x14:cfvo type="num">
                <xm:f>0</xm:f>
              </x14:cfvo>
              <x14:cfvo type="num">
                <xm:f>1</xm:f>
              </x14:cfvo>
              <x14:negativeFillColor rgb="FFFF0000"/>
              <x14:axisColor rgb="FF000000"/>
            </x14:dataBar>
          </x14:cfRule>
          <x14:cfRule type="dataBar" id="{92FBA227-DEC8-4D51-8E65-B6F1B0AFB458}">
            <x14:dataBar minLength="0" maxLength="100">
              <x14:cfvo type="num">
                <xm:f>0</xm:f>
              </x14:cfvo>
              <x14:cfvo type="num">
                <xm:f>1</xm:f>
              </x14:cfvo>
              <x14:negativeFillColor rgb="FFFF0000"/>
              <x14:axisColor rgb="FF000000"/>
            </x14:dataBar>
          </x14:cfRule>
          <x14:cfRule type="dataBar" id="{6A19833D-AFBC-4251-A050-6E0725D99DBB}">
            <x14:dataBar minLength="0" maxLength="100">
              <x14:cfvo type="autoMin"/>
              <x14:cfvo type="autoMax"/>
              <x14:negativeFillColor rgb="FFFF0000"/>
              <x14:axisColor rgb="FF000000"/>
            </x14:dataBar>
          </x14:cfRule>
          <x14:cfRule type="dataBar" id="{BC6D0F3F-BBB7-4B82-9AB9-95B6BA43C73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161A28D-9217-4C06-A515-8046640DE70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11D396F-3944-41A3-9495-B2832F6C72E3}">
            <x14:dataBar minLength="0" maxLength="100" gradient="0">
              <x14:cfvo type="num">
                <xm:f>0</xm:f>
              </x14:cfvo>
              <x14:cfvo type="num">
                <xm:f>1</xm:f>
              </x14:cfvo>
              <x14:negativeFillColor rgb="FFFF0000"/>
              <x14:axisColor rgb="FF000000"/>
            </x14:dataBar>
          </x14:cfRule>
          <xm:sqref>P45:P46 P48:P55</xm:sqref>
        </x14:conditionalFormatting>
        <x14:conditionalFormatting xmlns:xm="http://schemas.microsoft.com/office/excel/2006/main">
          <x14:cfRule type="dataBar" id="{DF62441A-FD41-4ED0-897C-263CE616A5F6}">
            <x14:dataBar minLength="0" maxLength="100">
              <x14:cfvo type="num">
                <xm:f>0</xm:f>
              </x14:cfvo>
              <x14:cfvo type="num">
                <xm:f>1</xm:f>
              </x14:cfvo>
              <x14:negativeFillColor rgb="FFFF0000"/>
              <x14:axisColor rgb="FF000000"/>
            </x14:dataBar>
          </x14:cfRule>
          <x14:cfRule type="dataBar" id="{3EE99051-C6FD-43F8-806C-4EC93AECD88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2437B7B-012B-4E77-9786-681D25413BF5}">
            <x14:dataBar minLength="0" maxLength="100">
              <x14:cfvo type="num">
                <xm:f>0</xm:f>
              </x14:cfvo>
              <x14:cfvo type="num">
                <xm:f>1</xm:f>
              </x14:cfvo>
              <x14:negativeFillColor rgb="FFFF0000"/>
              <x14:axisColor rgb="FF000000"/>
            </x14:dataBar>
          </x14:cfRule>
          <x14:cfRule type="dataBar" id="{FEEFC209-8FF6-4B80-989F-6CA0F06796B2}">
            <x14:dataBar minLength="0" maxLength="100">
              <x14:cfvo type="autoMin"/>
              <x14:cfvo type="autoMax"/>
              <x14:negativeFillColor rgb="FFFF0000"/>
              <x14:axisColor rgb="FF000000"/>
            </x14:dataBar>
          </x14:cfRule>
          <x14:cfRule type="dataBar" id="{631CD4FA-95D8-4375-8766-5C9DA6AC0C23}">
            <x14:dataBar minLength="0" maxLength="100" gradient="0">
              <x14:cfvo type="num">
                <xm:f>0</xm:f>
              </x14:cfvo>
              <x14:cfvo type="num">
                <xm:f>1</xm:f>
              </x14:cfvo>
              <x14:negativeFillColor rgb="FFFF0000"/>
              <x14:axisColor rgb="FF000000"/>
            </x14:dataBar>
          </x14:cfRule>
          <x14:cfRule type="dataBar" id="{FCCDD3C8-7CAD-4411-8A38-A4B7B36BC5AC}">
            <x14:dataBar minLength="0" maxLength="100" border="1" negativeBarBorderColorSameAsPositive="0">
              <x14:cfvo type="autoMin"/>
              <x14:cfvo type="autoMax"/>
              <x14:borderColor rgb="FF008AEF"/>
              <x14:negativeFillColor rgb="FFFF0000"/>
              <x14:negativeBorderColor rgb="FFFF0000"/>
              <x14:axisColor rgb="FF000000"/>
            </x14:dataBar>
          </x14:cfRule>
          <xm:sqref>P47</xm:sqref>
        </x14:conditionalFormatting>
        <x14:conditionalFormatting xmlns:xm="http://schemas.microsoft.com/office/excel/2006/main">
          <x14:cfRule type="dataBar" id="{8463DD7F-5414-4F51-BBA4-D6FD6735582A}">
            <x14:dataBar minLength="0" maxLength="100">
              <x14:cfvo type="num">
                <xm:f>0</xm:f>
              </x14:cfvo>
              <x14:cfvo type="num">
                <xm:f>1</xm:f>
              </x14:cfvo>
              <x14:negativeFillColor rgb="FFFF0000"/>
              <x14:axisColor rgb="FF000000"/>
            </x14:dataBar>
          </x14:cfRule>
          <x14:cfRule type="dataBar" id="{2267200F-0412-43BB-9D5A-ED511F5FA95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204775A-B89C-4B19-8111-857CD90DBA14}">
            <x14:dataBar minLength="0" maxLength="100">
              <x14:cfvo type="num">
                <xm:f>0</xm:f>
              </x14:cfvo>
              <x14:cfvo type="num">
                <xm:f>1</xm:f>
              </x14:cfvo>
              <x14:negativeFillColor rgb="FFFF0000"/>
              <x14:axisColor rgb="FF000000"/>
            </x14:dataBar>
          </x14:cfRule>
          <x14:cfRule type="dataBar" id="{D2B3F658-7BE2-4B5D-903F-79804990F6FD}">
            <x14:dataBar minLength="0" maxLength="100">
              <x14:cfvo type="autoMin"/>
              <x14:cfvo type="autoMax"/>
              <x14:negativeFillColor rgb="FFFF0000"/>
              <x14:axisColor rgb="FF000000"/>
            </x14:dataBar>
          </x14:cfRule>
          <x14:cfRule type="dataBar" id="{7524AC33-A434-42FB-B14E-89A58B17D849}">
            <x14:dataBar minLength="0" maxLength="100" gradient="0">
              <x14:cfvo type="num">
                <xm:f>0</xm:f>
              </x14:cfvo>
              <x14:cfvo type="num">
                <xm:f>1</xm:f>
              </x14:cfvo>
              <x14:negativeFillColor rgb="FFFF0000"/>
              <x14:axisColor rgb="FF000000"/>
            </x14:dataBar>
          </x14:cfRule>
          <x14:cfRule type="dataBar" id="{5E53F0D0-9391-4835-AC36-CEB3993878AF}">
            <x14:dataBar minLength="0" maxLength="100" border="1" negativeBarBorderColorSameAsPositive="0">
              <x14:cfvo type="autoMin"/>
              <x14:cfvo type="autoMax"/>
              <x14:borderColor rgb="FF008AEF"/>
              <x14:negativeFillColor rgb="FFFF0000"/>
              <x14:negativeBorderColor rgb="FFFF0000"/>
              <x14:axisColor rgb="FF000000"/>
            </x14:dataBar>
          </x14:cfRule>
          <xm:sqref>P59:P64</xm:sqref>
        </x14:conditionalFormatting>
        <x14:conditionalFormatting xmlns:xm="http://schemas.microsoft.com/office/excel/2006/main">
          <x14:cfRule type="dataBar" id="{42C983A2-EE70-4FDF-91AF-A6EDEA9069B9}">
            <x14:dataBar minLength="0" maxLength="100">
              <x14:cfvo type="num">
                <xm:f>0</xm:f>
              </x14:cfvo>
              <x14:cfvo type="num">
                <xm:f>1</xm:f>
              </x14:cfvo>
              <x14:negativeFillColor rgb="FFFF0000"/>
              <x14:axisColor rgb="FF000000"/>
            </x14:dataBar>
          </x14:cfRule>
          <x14:cfRule type="dataBar" id="{3764B28B-415C-476E-A378-9714311D076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864FF4E-5659-4F00-95D5-CDF13F9D2B8B}">
            <x14:dataBar minLength="0" maxLength="100">
              <x14:cfvo type="num">
                <xm:f>0</xm:f>
              </x14:cfvo>
              <x14:cfvo type="num">
                <xm:f>1</xm:f>
              </x14:cfvo>
              <x14:negativeFillColor rgb="FFFF0000"/>
              <x14:axisColor rgb="FF000000"/>
            </x14:dataBar>
          </x14:cfRule>
          <x14:cfRule type="dataBar" id="{A3B0C301-9EEE-42AF-943F-E86717620CCB}">
            <x14:dataBar minLength="0" maxLength="100">
              <x14:cfvo type="autoMin"/>
              <x14:cfvo type="autoMax"/>
              <x14:negativeFillColor rgb="FFFF0000"/>
              <x14:axisColor rgb="FF000000"/>
            </x14:dataBar>
          </x14:cfRule>
          <x14:cfRule type="dataBar" id="{50754C2C-595A-4359-87BF-A415BD697466}">
            <x14:dataBar minLength="0" maxLength="100" gradient="0">
              <x14:cfvo type="num">
                <xm:f>0</xm:f>
              </x14:cfvo>
              <x14:cfvo type="num">
                <xm:f>1</xm:f>
              </x14:cfvo>
              <x14:negativeFillColor rgb="FFFF0000"/>
              <x14:axisColor rgb="FF000000"/>
            </x14:dataBar>
          </x14:cfRule>
          <x14:cfRule type="dataBar" id="{81C74B06-8E8E-4F52-B653-1CD4EC93D446}">
            <x14:dataBar minLength="0" maxLength="100" border="1" negativeBarBorderColorSameAsPositive="0">
              <x14:cfvo type="autoMin"/>
              <x14:cfvo type="autoMax"/>
              <x14:borderColor rgb="FF008AEF"/>
              <x14:negativeFillColor rgb="FFFF0000"/>
              <x14:negativeBorderColor rgb="FFFF0000"/>
              <x14:axisColor rgb="FF000000"/>
            </x14:dataBar>
          </x14:cfRule>
          <xm:sqref>P65</xm:sqref>
        </x14:conditionalFormatting>
        <x14:conditionalFormatting xmlns:xm="http://schemas.microsoft.com/office/excel/2006/main">
          <x14:cfRule type="dataBar" id="{42E1D306-650C-4717-95B6-DDA5B2397162}">
            <x14:dataBar minLength="0" maxLength="100">
              <x14:cfvo type="num">
                <xm:f>0</xm:f>
              </x14:cfvo>
              <x14:cfvo type="num">
                <xm:f>1</xm:f>
              </x14:cfvo>
              <x14:negativeFillColor rgb="FFFF0000"/>
              <x14:axisColor rgb="FF000000"/>
            </x14:dataBar>
          </x14:cfRule>
          <x14:cfRule type="dataBar" id="{2547EA06-C0DE-4D32-AF73-EF395622700A}">
            <x14:dataBar minLength="0" maxLength="100">
              <x14:cfvo type="num">
                <xm:f>0</xm:f>
              </x14:cfvo>
              <x14:cfvo type="num">
                <xm:f>1</xm:f>
              </x14:cfvo>
              <x14:negativeFillColor rgb="FFFF0000"/>
              <x14:axisColor rgb="FF000000"/>
            </x14:dataBar>
          </x14:cfRule>
          <x14:cfRule type="dataBar" id="{DF1F33CB-2196-4D86-9439-49CAF12A8063}">
            <x14:dataBar minLength="0" maxLength="100">
              <x14:cfvo type="autoMin"/>
              <x14:cfvo type="autoMax"/>
              <x14:negativeFillColor rgb="FFFF0000"/>
              <x14:axisColor rgb="FF000000"/>
            </x14:dataBar>
          </x14:cfRule>
          <x14:cfRule type="dataBar" id="{F915B046-8DF7-47E0-840A-55DC8AA2C1D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867A9D7-1BA0-4FE7-863E-D6ED6F16F9C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E2B35D2-1622-4B21-8A21-D58A58988657}">
            <x14:dataBar minLength="0" maxLength="100" gradient="0">
              <x14:cfvo type="num">
                <xm:f>0</xm:f>
              </x14:cfvo>
              <x14:cfvo type="num">
                <xm:f>1</xm:f>
              </x14:cfvo>
              <x14:negativeFillColor rgb="FFFF0000"/>
              <x14:axisColor rgb="FF000000"/>
            </x14:dataBar>
          </x14:cfRule>
          <xm:sqref>P68:P77</xm:sqref>
        </x14:conditionalFormatting>
        <x14:conditionalFormatting xmlns:xm="http://schemas.microsoft.com/office/excel/2006/main">
          <x14:cfRule type="dataBar" id="{3A5457FC-16BA-4627-B9AF-925297C5E9B8}">
            <x14:dataBar minLength="0" maxLength="100">
              <x14:cfvo type="num">
                <xm:f>0</xm:f>
              </x14:cfvo>
              <x14:cfvo type="num">
                <xm:f>1</xm:f>
              </x14:cfvo>
              <x14:negativeFillColor rgb="FFFF0000"/>
              <x14:axisColor rgb="FF000000"/>
            </x14:dataBar>
          </x14:cfRule>
          <x14:cfRule type="dataBar" id="{61E5918B-543B-4704-AFF3-312AACB776E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94A13A9-F761-4C7A-8850-C89612A1750B}">
            <x14:dataBar minLength="0" maxLength="100">
              <x14:cfvo type="num">
                <xm:f>0</xm:f>
              </x14:cfvo>
              <x14:cfvo type="num">
                <xm:f>1</xm:f>
              </x14:cfvo>
              <x14:negativeFillColor rgb="FFFF0000"/>
              <x14:axisColor rgb="FF000000"/>
            </x14:dataBar>
          </x14:cfRule>
          <x14:cfRule type="dataBar" id="{01E5A17A-FE93-40D3-84FF-3B8EE311D830}">
            <x14:dataBar minLength="0" maxLength="100">
              <x14:cfvo type="autoMin"/>
              <x14:cfvo type="autoMax"/>
              <x14:negativeFillColor rgb="FFFF0000"/>
              <x14:axisColor rgb="FF000000"/>
            </x14:dataBar>
          </x14:cfRule>
          <x14:cfRule type="dataBar" id="{3BC6132C-215C-49F5-8DEC-19FB968A2859}">
            <x14:dataBar minLength="0" maxLength="100" gradient="0">
              <x14:cfvo type="num">
                <xm:f>0</xm:f>
              </x14:cfvo>
              <x14:cfvo type="num">
                <xm:f>1</xm:f>
              </x14:cfvo>
              <x14:negativeFillColor rgb="FFFF0000"/>
              <x14:axisColor rgb="FF000000"/>
            </x14:dataBar>
          </x14:cfRule>
          <x14:cfRule type="dataBar" id="{D9CCDEEB-2659-4B3A-9689-C854AD6598DD}">
            <x14:dataBar minLength="0" maxLength="100" border="1" negativeBarBorderColorSameAsPositive="0">
              <x14:cfvo type="autoMin"/>
              <x14:cfvo type="autoMax"/>
              <x14:borderColor rgb="FF008AEF"/>
              <x14:negativeFillColor rgb="FFFF0000"/>
              <x14:negativeBorderColor rgb="FFFF0000"/>
              <x14:axisColor rgb="FF000000"/>
            </x14:dataBar>
          </x14:cfRule>
          <xm:sqref>P78</xm:sqref>
        </x14:conditionalFormatting>
        <x14:conditionalFormatting xmlns:xm="http://schemas.microsoft.com/office/excel/2006/main">
          <x14:cfRule type="dataBar" id="{251A7515-303A-40D7-BF9E-4480790B5800}">
            <x14:dataBar minLength="0" maxLength="100">
              <x14:cfvo type="num">
                <xm:f>0</xm:f>
              </x14:cfvo>
              <x14:cfvo type="num">
                <xm:f>1</xm:f>
              </x14:cfvo>
              <x14:negativeFillColor rgb="FFFF0000"/>
              <x14:axisColor rgb="FF000000"/>
            </x14:dataBar>
          </x14:cfRule>
          <x14:cfRule type="dataBar" id="{2FD9AF4C-293E-4007-AAD2-5AF2F2BD0B5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2A73DBD-C445-48B2-9D6F-62418DFB22F1}">
            <x14:dataBar minLength="0" maxLength="100">
              <x14:cfvo type="num">
                <xm:f>0</xm:f>
              </x14:cfvo>
              <x14:cfvo type="num">
                <xm:f>1</xm:f>
              </x14:cfvo>
              <x14:negativeFillColor rgb="FFFF0000"/>
              <x14:axisColor rgb="FF000000"/>
            </x14:dataBar>
          </x14:cfRule>
          <x14:cfRule type="dataBar" id="{FFE06BD8-F53B-47E2-AF94-C06487BF170B}">
            <x14:dataBar minLength="0" maxLength="100">
              <x14:cfvo type="autoMin"/>
              <x14:cfvo type="autoMax"/>
              <x14:negativeFillColor rgb="FFFF0000"/>
              <x14:axisColor rgb="FF000000"/>
            </x14:dataBar>
          </x14:cfRule>
          <x14:cfRule type="dataBar" id="{609E84AF-7046-4A84-9B1A-5F7A8F602730}">
            <x14:dataBar minLength="0" maxLength="100" gradient="0">
              <x14:cfvo type="num">
                <xm:f>0</xm:f>
              </x14:cfvo>
              <x14:cfvo type="num">
                <xm:f>1</xm:f>
              </x14:cfvo>
              <x14:negativeFillColor rgb="FFFF0000"/>
              <x14:axisColor rgb="FF000000"/>
            </x14:dataBar>
          </x14:cfRule>
          <x14:cfRule type="dataBar" id="{E7BF7A76-60A3-4F67-A16A-FE1F8D78B60B}">
            <x14:dataBar minLength="0" maxLength="100" border="1" negativeBarBorderColorSameAsPositive="0">
              <x14:cfvo type="autoMin"/>
              <x14:cfvo type="autoMax"/>
              <x14:borderColor rgb="FF008AEF"/>
              <x14:negativeFillColor rgb="FFFF0000"/>
              <x14:negativeBorderColor rgb="FFFF0000"/>
              <x14:axisColor rgb="FF000000"/>
            </x14:dataBar>
          </x14:cfRule>
          <xm:sqref>P81</xm:sqref>
        </x14:conditionalFormatting>
        <x14:conditionalFormatting xmlns:xm="http://schemas.microsoft.com/office/excel/2006/main">
          <x14:cfRule type="dataBar" id="{43C4A4D3-E85E-4707-AF08-12FFC0D70362}">
            <x14:dataBar minLength="0" maxLength="100">
              <x14:cfvo type="num">
                <xm:f>0</xm:f>
              </x14:cfvo>
              <x14:cfvo type="num">
                <xm:f>1</xm:f>
              </x14:cfvo>
              <x14:negativeFillColor rgb="FFFF0000"/>
              <x14:axisColor rgb="FF000000"/>
            </x14:dataBar>
          </x14:cfRule>
          <x14:cfRule type="dataBar" id="{8EBA071E-0615-42F0-9573-94864A5FC62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05EBB3E-1732-4483-8002-F669A00558C5}">
            <x14:dataBar minLength="0" maxLength="100">
              <x14:cfvo type="num">
                <xm:f>0</xm:f>
              </x14:cfvo>
              <x14:cfvo type="num">
                <xm:f>1</xm:f>
              </x14:cfvo>
              <x14:negativeFillColor rgb="FFFF0000"/>
              <x14:axisColor rgb="FF000000"/>
            </x14:dataBar>
          </x14:cfRule>
          <x14:cfRule type="dataBar" id="{A687F116-C240-4306-B26F-B89D23985673}">
            <x14:dataBar minLength="0" maxLength="100">
              <x14:cfvo type="autoMin"/>
              <x14:cfvo type="autoMax"/>
              <x14:negativeFillColor rgb="FFFF0000"/>
              <x14:axisColor rgb="FF000000"/>
            </x14:dataBar>
          </x14:cfRule>
          <x14:cfRule type="dataBar" id="{1D2D78D6-DD39-4A3F-939B-8902ADC88D50}">
            <x14:dataBar minLength="0" maxLength="100" gradient="0">
              <x14:cfvo type="num">
                <xm:f>0</xm:f>
              </x14:cfvo>
              <x14:cfvo type="num">
                <xm:f>1</xm:f>
              </x14:cfvo>
              <x14:negativeFillColor rgb="FFFF0000"/>
              <x14:axisColor rgb="FF000000"/>
            </x14:dataBar>
          </x14:cfRule>
          <x14:cfRule type="dataBar" id="{39F5BAAC-E57C-4F04-BC82-64913D60958A}">
            <x14:dataBar minLength="0" maxLength="100" border="1" negativeBarBorderColorSameAsPositive="0">
              <x14:cfvo type="autoMin"/>
              <x14:cfvo type="autoMax"/>
              <x14:borderColor rgb="FF008AEF"/>
              <x14:negativeFillColor rgb="FFFF0000"/>
              <x14:negativeBorderColor rgb="FFFF0000"/>
              <x14:axisColor rgb="FF000000"/>
            </x14:dataBar>
          </x14:cfRule>
          <xm:sqref>P82:P98</xm:sqref>
        </x14:conditionalFormatting>
        <x14:conditionalFormatting xmlns:xm="http://schemas.microsoft.com/office/excel/2006/main">
          <x14:cfRule type="dataBar" id="{97F5C302-78A1-4A5D-ACEC-5C1F2152457B}">
            <x14:dataBar minLength="0" maxLength="100">
              <x14:cfvo type="num">
                <xm:f>0</xm:f>
              </x14:cfvo>
              <x14:cfvo type="num">
                <xm:f>1</xm:f>
              </x14:cfvo>
              <x14:negativeFillColor rgb="FFFF0000"/>
              <x14:axisColor rgb="FF000000"/>
            </x14:dataBar>
          </x14:cfRule>
          <x14:cfRule type="dataBar" id="{F7D56760-35B7-4857-8101-EDCA993CCC2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064EB02-1507-4AD7-9EB4-AA1378072CB4}">
            <x14:dataBar minLength="0" maxLength="100">
              <x14:cfvo type="num">
                <xm:f>0</xm:f>
              </x14:cfvo>
              <x14:cfvo type="num">
                <xm:f>1</xm:f>
              </x14:cfvo>
              <x14:negativeFillColor rgb="FFFF0000"/>
              <x14:axisColor rgb="FF000000"/>
            </x14:dataBar>
          </x14:cfRule>
          <x14:cfRule type="dataBar" id="{0A9439E1-C28E-420E-B5B5-B39B7A40EEAE}">
            <x14:dataBar minLength="0" maxLength="100">
              <x14:cfvo type="autoMin"/>
              <x14:cfvo type="autoMax"/>
              <x14:negativeFillColor rgb="FFFF0000"/>
              <x14:axisColor rgb="FF000000"/>
            </x14:dataBar>
          </x14:cfRule>
          <x14:cfRule type="dataBar" id="{B172D7D9-3F3D-4166-9593-7DA8F79D89AD}">
            <x14:dataBar minLength="0" maxLength="100" gradient="0">
              <x14:cfvo type="num">
                <xm:f>0</xm:f>
              </x14:cfvo>
              <x14:cfvo type="num">
                <xm:f>1</xm:f>
              </x14:cfvo>
              <x14:negativeFillColor rgb="FFFF0000"/>
              <x14:axisColor rgb="FF000000"/>
            </x14:dataBar>
          </x14:cfRule>
          <x14:cfRule type="dataBar" id="{6EB1E781-C516-4836-8A41-0E8EE90B2093}">
            <x14:dataBar minLength="0" maxLength="100" border="1" negativeBarBorderColorSameAsPositive="0">
              <x14:cfvo type="autoMin"/>
              <x14:cfvo type="autoMax"/>
              <x14:borderColor rgb="FF008AEF"/>
              <x14:negativeFillColor rgb="FFFF0000"/>
              <x14:negativeBorderColor rgb="FFFF0000"/>
              <x14:axisColor rgb="FF000000"/>
            </x14:dataBar>
          </x14:cfRule>
          <xm:sqref>P102</xm:sqref>
        </x14:conditionalFormatting>
        <x14:conditionalFormatting xmlns:xm="http://schemas.microsoft.com/office/excel/2006/main">
          <x14:cfRule type="dataBar" id="{A2C26413-F7FF-40F5-B19D-31D8D0693F2B}">
            <x14:dataBar minLength="0" maxLength="100">
              <x14:cfvo type="num">
                <xm:f>0</xm:f>
              </x14:cfvo>
              <x14:cfvo type="num">
                <xm:f>1</xm:f>
              </x14:cfvo>
              <x14:negativeFillColor rgb="FFFF0000"/>
              <x14:axisColor rgb="FF000000"/>
            </x14:dataBar>
          </x14:cfRule>
          <x14:cfRule type="dataBar" id="{A6DB6FB7-EFAA-4AC8-B989-77A569DDAD1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D0E215F-21C8-42FC-815F-B425B4380EE0}">
            <x14:dataBar minLength="0" maxLength="100">
              <x14:cfvo type="num">
                <xm:f>0</xm:f>
              </x14:cfvo>
              <x14:cfvo type="num">
                <xm:f>1</xm:f>
              </x14:cfvo>
              <x14:negativeFillColor rgb="FFFF0000"/>
              <x14:axisColor rgb="FF000000"/>
            </x14:dataBar>
          </x14:cfRule>
          <x14:cfRule type="dataBar" id="{1A296D61-CB74-4981-BEBB-88F824E27A50}">
            <x14:dataBar minLength="0" maxLength="100">
              <x14:cfvo type="autoMin"/>
              <x14:cfvo type="autoMax"/>
              <x14:negativeFillColor rgb="FFFF0000"/>
              <x14:axisColor rgb="FF000000"/>
            </x14:dataBar>
          </x14:cfRule>
          <x14:cfRule type="dataBar" id="{B11FEFDF-A012-4047-A348-2FE29469197A}">
            <x14:dataBar minLength="0" maxLength="100" gradient="0">
              <x14:cfvo type="num">
                <xm:f>0</xm:f>
              </x14:cfvo>
              <x14:cfvo type="num">
                <xm:f>1</xm:f>
              </x14:cfvo>
              <x14:negativeFillColor rgb="FFFF0000"/>
              <x14:axisColor rgb="FF000000"/>
            </x14:dataBar>
          </x14:cfRule>
          <x14:cfRule type="dataBar" id="{4B3D8EA0-9FEC-402F-B024-85E928AA222E}">
            <x14:dataBar minLength="0" maxLength="100" border="1" negativeBarBorderColorSameAsPositive="0">
              <x14:cfvo type="autoMin"/>
              <x14:cfvo type="autoMax"/>
              <x14:borderColor rgb="FF008AEF"/>
              <x14:negativeFillColor rgb="FFFF0000"/>
              <x14:negativeBorderColor rgb="FFFF0000"/>
              <x14:axisColor rgb="FF000000"/>
            </x14:dataBar>
          </x14:cfRule>
          <xm:sqref>P103:P105</xm:sqref>
        </x14:conditionalFormatting>
        <x14:conditionalFormatting xmlns:xm="http://schemas.microsoft.com/office/excel/2006/main">
          <x14:cfRule type="dataBar" id="{A03E8C42-200E-42BA-BF8D-11A3D2E467EF}">
            <x14:dataBar minLength="0" maxLength="100">
              <x14:cfvo type="num">
                <xm:f>0</xm:f>
              </x14:cfvo>
              <x14:cfvo type="num">
                <xm:f>1</xm:f>
              </x14:cfvo>
              <x14:negativeFillColor rgb="FFFF0000"/>
              <x14:axisColor rgb="FF000000"/>
            </x14:dataBar>
          </x14:cfRule>
          <x14:cfRule type="dataBar" id="{FB7E866E-3ECD-4596-8C06-5F4C253AF64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51B2A9E-A7C6-4E35-AFF0-BE11A77520F0}">
            <x14:dataBar minLength="0" maxLength="100">
              <x14:cfvo type="num">
                <xm:f>0</xm:f>
              </x14:cfvo>
              <x14:cfvo type="num">
                <xm:f>1</xm:f>
              </x14:cfvo>
              <x14:negativeFillColor rgb="FFFF0000"/>
              <x14:axisColor rgb="FF000000"/>
            </x14:dataBar>
          </x14:cfRule>
          <x14:cfRule type="dataBar" id="{DBADA209-8E99-4450-82ED-E62ECC57AFFF}">
            <x14:dataBar minLength="0" maxLength="100">
              <x14:cfvo type="autoMin"/>
              <x14:cfvo type="autoMax"/>
              <x14:negativeFillColor rgb="FFFF0000"/>
              <x14:axisColor rgb="FF000000"/>
            </x14:dataBar>
          </x14:cfRule>
          <x14:cfRule type="dataBar" id="{4C92C94D-4697-4329-AF58-0BAE12FD77F4}">
            <x14:dataBar minLength="0" maxLength="100" gradient="0">
              <x14:cfvo type="num">
                <xm:f>0</xm:f>
              </x14:cfvo>
              <x14:cfvo type="num">
                <xm:f>1</xm:f>
              </x14:cfvo>
              <x14:negativeFillColor rgb="FFFF0000"/>
              <x14:axisColor rgb="FF000000"/>
            </x14:dataBar>
          </x14:cfRule>
          <x14:cfRule type="dataBar" id="{0CE7BD8D-C5EE-4195-836E-13A5E6DED2F0}">
            <x14:dataBar minLength="0" maxLength="100" border="1" negativeBarBorderColorSameAsPositive="0">
              <x14:cfvo type="autoMin"/>
              <x14:cfvo type="autoMax"/>
              <x14:borderColor rgb="FF008AEF"/>
              <x14:negativeFillColor rgb="FFFF0000"/>
              <x14:negativeBorderColor rgb="FFFF0000"/>
              <x14:axisColor rgb="FF000000"/>
            </x14:dataBar>
          </x14:cfRule>
          <xm:sqref>P106</xm:sqref>
        </x14:conditionalFormatting>
        <x14:conditionalFormatting xmlns:xm="http://schemas.microsoft.com/office/excel/2006/main">
          <x14:cfRule type="dataBar" id="{A4FBA0A7-2078-46F5-818C-8A52136EDC29}">
            <x14:dataBar minLength="0" maxLength="100">
              <x14:cfvo type="num">
                <xm:f>0</xm:f>
              </x14:cfvo>
              <x14:cfvo type="num">
                <xm:f>1</xm:f>
              </x14:cfvo>
              <x14:negativeFillColor rgb="FFFF0000"/>
              <x14:axisColor rgb="FF000000"/>
            </x14:dataBar>
          </x14:cfRule>
          <x14:cfRule type="dataBar" id="{4DF50A01-26C2-4C5F-8D34-BBA2DCE969B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946B29E-AA19-4AA2-AD98-B975EFEF26B2}">
            <x14:dataBar minLength="0" maxLength="100">
              <x14:cfvo type="num">
                <xm:f>0</xm:f>
              </x14:cfvo>
              <x14:cfvo type="num">
                <xm:f>1</xm:f>
              </x14:cfvo>
              <x14:negativeFillColor rgb="FFFF0000"/>
              <x14:axisColor rgb="FF000000"/>
            </x14:dataBar>
          </x14:cfRule>
          <x14:cfRule type="dataBar" id="{63F960C3-328A-4700-A4A8-9D95F0DAD895}">
            <x14:dataBar minLength="0" maxLength="100">
              <x14:cfvo type="autoMin"/>
              <x14:cfvo type="autoMax"/>
              <x14:negativeFillColor rgb="FFFF0000"/>
              <x14:axisColor rgb="FF000000"/>
            </x14:dataBar>
          </x14:cfRule>
          <x14:cfRule type="dataBar" id="{73BD39BD-6B02-4DC0-B655-B090E7C7A4C3}">
            <x14:dataBar minLength="0" maxLength="100" gradient="0">
              <x14:cfvo type="num">
                <xm:f>0</xm:f>
              </x14:cfvo>
              <x14:cfvo type="num">
                <xm:f>1</xm:f>
              </x14:cfvo>
              <x14:negativeFillColor rgb="FFFF0000"/>
              <x14:axisColor rgb="FF000000"/>
            </x14:dataBar>
          </x14:cfRule>
          <x14:cfRule type="dataBar" id="{7C506911-A8A9-462D-8EA6-A4D40469DA15}">
            <x14:dataBar minLength="0" maxLength="100" border="1" negativeBarBorderColorSameAsPositive="0">
              <x14:cfvo type="autoMin"/>
              <x14:cfvo type="autoMax"/>
              <x14:borderColor rgb="FF008AEF"/>
              <x14:negativeFillColor rgb="FFFF0000"/>
              <x14:negativeBorderColor rgb="FFFF0000"/>
              <x14:axisColor rgb="FF000000"/>
            </x14:dataBar>
          </x14:cfRule>
          <xm:sqref>P110:P115</xm:sqref>
        </x14:conditionalFormatting>
        <x14:conditionalFormatting xmlns:xm="http://schemas.microsoft.com/office/excel/2006/main">
          <x14:cfRule type="dataBar" id="{BB31C7D8-E42E-4C66-A22A-9680CD2992CF}">
            <x14:dataBar minLength="0" maxLength="100">
              <x14:cfvo type="num">
                <xm:f>0</xm:f>
              </x14:cfvo>
              <x14:cfvo type="num">
                <xm:f>1</xm:f>
              </x14:cfvo>
              <x14:negativeFillColor rgb="FFFF0000"/>
              <x14:axisColor rgb="FF000000"/>
            </x14:dataBar>
          </x14:cfRule>
          <x14:cfRule type="dataBar" id="{2E2910CD-D346-4FDE-82C3-96C4FA962225}">
            <x14:dataBar minLength="0" maxLength="100">
              <x14:cfvo type="num">
                <xm:f>0</xm:f>
              </x14:cfvo>
              <x14:cfvo type="num">
                <xm:f>1</xm:f>
              </x14:cfvo>
              <x14:negativeFillColor rgb="FFFF0000"/>
              <x14:axisColor rgb="FF000000"/>
            </x14:dataBar>
          </x14:cfRule>
          <x14:cfRule type="dataBar" id="{A75E1C3B-0390-4418-83FC-EEB8C343E29A}">
            <x14:dataBar minLength="0" maxLength="100">
              <x14:cfvo type="autoMin"/>
              <x14:cfvo type="autoMax"/>
              <x14:negativeFillColor rgb="FFFF0000"/>
              <x14:axisColor rgb="FF000000"/>
            </x14:dataBar>
          </x14:cfRule>
          <x14:cfRule type="dataBar" id="{649156C3-E305-4B1E-B6F4-3302D45AAE9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6A4F9C6-0CC4-4FE5-A76B-FE8D44B10FD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133E59D-6543-4E9A-9652-AF09B28B0A95}">
            <x14:dataBar minLength="0" maxLength="100" gradient="0">
              <x14:cfvo type="num">
                <xm:f>0</xm:f>
              </x14:cfvo>
              <x14:cfvo type="num">
                <xm:f>1</xm:f>
              </x14:cfvo>
              <x14:negativeFillColor rgb="FFFF0000"/>
              <x14:axisColor rgb="FF000000"/>
            </x14:dataBar>
          </x14:cfRule>
          <xm:sqref>Q11:Q23 R19:R23 R12</xm:sqref>
        </x14:conditionalFormatting>
        <x14:conditionalFormatting xmlns:xm="http://schemas.microsoft.com/office/excel/2006/main">
          <x14:cfRule type="dataBar" id="{290D0363-4991-4ACB-AAA1-55770E44A503}">
            <x14:dataBar minLength="0" maxLength="100">
              <x14:cfvo type="num">
                <xm:f>0</xm:f>
              </x14:cfvo>
              <x14:cfvo type="num">
                <xm:f>1</xm:f>
              </x14:cfvo>
              <x14:negativeFillColor rgb="FFFF0000"/>
              <x14:axisColor rgb="FF000000"/>
            </x14:dataBar>
          </x14:cfRule>
          <x14:cfRule type="dataBar" id="{4D964DE8-E7D6-4570-B51A-D49A254599F8}">
            <x14:dataBar minLength="0" maxLength="100">
              <x14:cfvo type="num">
                <xm:f>0</xm:f>
              </x14:cfvo>
              <x14:cfvo type="num">
                <xm:f>1</xm:f>
              </x14:cfvo>
              <x14:negativeFillColor rgb="FFFF0000"/>
              <x14:axisColor rgb="FF000000"/>
            </x14:dataBar>
          </x14:cfRule>
          <x14:cfRule type="dataBar" id="{A6BA7766-1147-4429-BDBC-19757D902594}">
            <x14:dataBar minLength="0" maxLength="100">
              <x14:cfvo type="autoMin"/>
              <x14:cfvo type="autoMax"/>
              <x14:negativeFillColor rgb="FFFF0000"/>
              <x14:axisColor rgb="FF000000"/>
            </x14:dataBar>
          </x14:cfRule>
          <x14:cfRule type="dataBar" id="{8B046DFD-00D5-468E-B740-AB3E1F82244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3B7EA5C-B813-4C50-B749-0AE50597B1B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5BEEA28-A34D-4795-9315-A94CD998FB3C}">
            <x14:dataBar minLength="0" maxLength="100" gradient="0">
              <x14:cfvo type="num">
                <xm:f>0</xm:f>
              </x14:cfvo>
              <x14:cfvo type="num">
                <xm:f>1</xm:f>
              </x14:cfvo>
              <x14:negativeFillColor rgb="FFFF0000"/>
              <x14:axisColor rgb="FF000000"/>
            </x14:dataBar>
          </x14:cfRule>
          <xm:sqref>Q27:Q41 R38:T38 R27:R37 R39:S39</xm:sqref>
        </x14:conditionalFormatting>
        <x14:conditionalFormatting xmlns:xm="http://schemas.microsoft.com/office/excel/2006/main">
          <x14:cfRule type="dataBar" id="{9112C80C-FA3E-47E5-9014-2A641549B6B0}">
            <x14:dataBar minLength="0" maxLength="100">
              <x14:cfvo type="num">
                <xm:f>0</xm:f>
              </x14:cfvo>
              <x14:cfvo type="num">
                <xm:f>1</xm:f>
              </x14:cfvo>
              <x14:negativeFillColor rgb="FFFF0000"/>
              <x14:axisColor rgb="FF000000"/>
            </x14:dataBar>
          </x14:cfRule>
          <x14:cfRule type="dataBar" id="{638D7160-C1FF-4FAE-ACFB-A99E9C65130E}">
            <x14:dataBar minLength="0" maxLength="100">
              <x14:cfvo type="num">
                <xm:f>0</xm:f>
              </x14:cfvo>
              <x14:cfvo type="num">
                <xm:f>1</xm:f>
              </x14:cfvo>
              <x14:negativeFillColor rgb="FFFF0000"/>
              <x14:axisColor rgb="FF000000"/>
            </x14:dataBar>
          </x14:cfRule>
          <x14:cfRule type="dataBar" id="{20A0ED8A-50E1-4ACC-BC9E-4B8F3C158240}">
            <x14:dataBar minLength="0" maxLength="100">
              <x14:cfvo type="autoMin"/>
              <x14:cfvo type="autoMax"/>
              <x14:negativeFillColor rgb="FFFF0000"/>
              <x14:axisColor rgb="FF000000"/>
            </x14:dataBar>
          </x14:cfRule>
          <x14:cfRule type="dataBar" id="{5B662BD6-F303-422D-858A-9DEC2A2DBD1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4326C5B-2C92-48E9-8B78-87383B76D72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1728CA1-ACF5-4BD2-BB07-2A16D73F3D3C}">
            <x14:dataBar minLength="0" maxLength="100" gradient="0">
              <x14:cfvo type="num">
                <xm:f>0</xm:f>
              </x14:cfvo>
              <x14:cfvo type="num">
                <xm:f>1</xm:f>
              </x14:cfvo>
              <x14:negativeFillColor rgb="FFFF0000"/>
              <x14:axisColor rgb="FF000000"/>
            </x14:dataBar>
          </x14:cfRule>
          <xm:sqref>Q43:Q55</xm:sqref>
        </x14:conditionalFormatting>
        <x14:conditionalFormatting xmlns:xm="http://schemas.microsoft.com/office/excel/2006/main">
          <x14:cfRule type="dataBar" id="{4C61724B-F217-4759-9A19-C070A37F8031}">
            <x14:dataBar minLength="0" maxLength="100">
              <x14:cfvo type="num">
                <xm:f>0</xm:f>
              </x14:cfvo>
              <x14:cfvo type="num">
                <xm:f>1</xm:f>
              </x14:cfvo>
              <x14:negativeFillColor rgb="FFFF0000"/>
              <x14:axisColor rgb="FF000000"/>
            </x14:dataBar>
          </x14:cfRule>
          <x14:cfRule type="dataBar" id="{1FA1EA20-EE16-4A63-A83B-4136EA8A4AE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018E03C-A4BC-41F4-BE88-028465F0EABB}">
            <x14:dataBar minLength="0" maxLength="100">
              <x14:cfvo type="num">
                <xm:f>0</xm:f>
              </x14:cfvo>
              <x14:cfvo type="num">
                <xm:f>1</xm:f>
              </x14:cfvo>
              <x14:negativeFillColor rgb="FFFF0000"/>
              <x14:axisColor rgb="FF000000"/>
            </x14:dataBar>
          </x14:cfRule>
          <x14:cfRule type="dataBar" id="{425DF6B8-6BB5-4390-9840-11922BAB80B1}">
            <x14:dataBar minLength="0" maxLength="100">
              <x14:cfvo type="autoMin"/>
              <x14:cfvo type="autoMax"/>
              <x14:negativeFillColor rgb="FFFF0000"/>
              <x14:axisColor rgb="FF000000"/>
            </x14:dataBar>
          </x14:cfRule>
          <x14:cfRule type="dataBar" id="{44948243-CBD5-4B7E-9B9F-C04B95BE280E}">
            <x14:dataBar minLength="0" maxLength="100" gradient="0">
              <x14:cfvo type="num">
                <xm:f>0</xm:f>
              </x14:cfvo>
              <x14:cfvo type="num">
                <xm:f>1</xm:f>
              </x14:cfvo>
              <x14:negativeFillColor rgb="FFFF0000"/>
              <x14:axisColor rgb="FF000000"/>
            </x14:dataBar>
          </x14:cfRule>
          <x14:cfRule type="dataBar" id="{6CA2188D-BD77-431B-975E-2624AC631F66}">
            <x14:dataBar minLength="0" maxLength="100" border="1" negativeBarBorderColorSameAsPositive="0">
              <x14:cfvo type="autoMin"/>
              <x14:cfvo type="autoMax"/>
              <x14:borderColor rgb="FF008AEF"/>
              <x14:negativeFillColor rgb="FFFF0000"/>
              <x14:negativeBorderColor rgb="FFFF0000"/>
              <x14:axisColor rgb="FF000000"/>
            </x14:dataBar>
          </x14:cfRule>
          <xm:sqref>Q59:Q65</xm:sqref>
        </x14:conditionalFormatting>
        <x14:conditionalFormatting xmlns:xm="http://schemas.microsoft.com/office/excel/2006/main">
          <x14:cfRule type="dataBar" id="{908F75A1-EFFF-4AFF-8FA0-D75D9C1C1E5B}">
            <x14:dataBar minLength="0" maxLength="100">
              <x14:cfvo type="num">
                <xm:f>0</xm:f>
              </x14:cfvo>
              <x14:cfvo type="num">
                <xm:f>1</xm:f>
              </x14:cfvo>
              <x14:negativeFillColor rgb="FFFF0000"/>
              <x14:axisColor rgb="FF000000"/>
            </x14:dataBar>
          </x14:cfRule>
          <x14:cfRule type="dataBar" id="{CAA1FCBF-909E-45AF-9BF5-406DF1A0BC8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CFE2F38-ADC8-4810-B81E-8313556A9255}">
            <x14:dataBar minLength="0" maxLength="100">
              <x14:cfvo type="num">
                <xm:f>0</xm:f>
              </x14:cfvo>
              <x14:cfvo type="num">
                <xm:f>1</xm:f>
              </x14:cfvo>
              <x14:negativeFillColor rgb="FFFF0000"/>
              <x14:axisColor rgb="FF000000"/>
            </x14:dataBar>
          </x14:cfRule>
          <x14:cfRule type="dataBar" id="{695943E8-CEFF-4859-8938-FDAA8F1DA788}">
            <x14:dataBar minLength="0" maxLength="100">
              <x14:cfvo type="autoMin"/>
              <x14:cfvo type="autoMax"/>
              <x14:negativeFillColor rgb="FFFF0000"/>
              <x14:axisColor rgb="FF000000"/>
            </x14:dataBar>
          </x14:cfRule>
          <x14:cfRule type="dataBar" id="{657CB28C-B2E2-42AD-BE91-752F95622AA2}">
            <x14:dataBar minLength="0" maxLength="100" gradient="0">
              <x14:cfvo type="num">
                <xm:f>0</xm:f>
              </x14:cfvo>
              <x14:cfvo type="num">
                <xm:f>1</xm:f>
              </x14:cfvo>
              <x14:negativeFillColor rgb="FFFF0000"/>
              <x14:axisColor rgb="FF000000"/>
            </x14:dataBar>
          </x14:cfRule>
          <x14:cfRule type="dataBar" id="{2AAF3571-08F0-4B97-8DC5-DEC1E70B1AEA}">
            <x14:dataBar minLength="0" maxLength="100" border="1" negativeBarBorderColorSameAsPositive="0">
              <x14:cfvo type="autoMin"/>
              <x14:cfvo type="autoMax"/>
              <x14:borderColor rgb="FF008AEF"/>
              <x14:negativeFillColor rgb="FFFF0000"/>
              <x14:negativeBorderColor rgb="FFFF0000"/>
              <x14:axisColor rgb="FF000000"/>
            </x14:dataBar>
          </x14:cfRule>
          <xm:sqref>Q68:Q77</xm:sqref>
        </x14:conditionalFormatting>
        <x14:conditionalFormatting xmlns:xm="http://schemas.microsoft.com/office/excel/2006/main">
          <x14:cfRule type="dataBar" id="{DEA39230-AFFB-423D-AC94-239AD98BE9B8}">
            <x14:dataBar minLength="0" maxLength="100">
              <x14:cfvo type="num">
                <xm:f>0</xm:f>
              </x14:cfvo>
              <x14:cfvo type="num">
                <xm:f>1</xm:f>
              </x14:cfvo>
              <x14:negativeFillColor rgb="FFFF0000"/>
              <x14:axisColor rgb="FF000000"/>
            </x14:dataBar>
          </x14:cfRule>
          <x14:cfRule type="dataBar" id="{20551579-D754-4269-832C-BE5A33B45A1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2A1881F-A85E-473A-A23F-68C0CAE89200}">
            <x14:dataBar minLength="0" maxLength="100">
              <x14:cfvo type="num">
                <xm:f>0</xm:f>
              </x14:cfvo>
              <x14:cfvo type="num">
                <xm:f>1</xm:f>
              </x14:cfvo>
              <x14:negativeFillColor rgb="FFFF0000"/>
              <x14:axisColor rgb="FF000000"/>
            </x14:dataBar>
          </x14:cfRule>
          <x14:cfRule type="dataBar" id="{E16D1861-266A-487B-892B-E781119DDFA8}">
            <x14:dataBar minLength="0" maxLength="100">
              <x14:cfvo type="autoMin"/>
              <x14:cfvo type="autoMax"/>
              <x14:negativeFillColor rgb="FFFF0000"/>
              <x14:axisColor rgb="FF000000"/>
            </x14:dataBar>
          </x14:cfRule>
          <x14:cfRule type="dataBar" id="{B77A37C6-091F-4F07-A9A3-2232B0D6BA69}">
            <x14:dataBar minLength="0" maxLength="100" gradient="0">
              <x14:cfvo type="num">
                <xm:f>0</xm:f>
              </x14:cfvo>
              <x14:cfvo type="num">
                <xm:f>1</xm:f>
              </x14:cfvo>
              <x14:negativeFillColor rgb="FFFF0000"/>
              <x14:axisColor rgb="FF000000"/>
            </x14:dataBar>
          </x14:cfRule>
          <x14:cfRule type="dataBar" id="{52A31421-FE93-4577-AA0F-9A7CA65CD052}">
            <x14:dataBar minLength="0" maxLength="100" border="1" negativeBarBorderColorSameAsPositive="0">
              <x14:cfvo type="autoMin"/>
              <x14:cfvo type="autoMax"/>
              <x14:borderColor rgb="FF008AEF"/>
              <x14:negativeFillColor rgb="FFFF0000"/>
              <x14:negativeBorderColor rgb="FFFF0000"/>
              <x14:axisColor rgb="FF000000"/>
            </x14:dataBar>
          </x14:cfRule>
          <xm:sqref>Q78</xm:sqref>
        </x14:conditionalFormatting>
        <x14:conditionalFormatting xmlns:xm="http://schemas.microsoft.com/office/excel/2006/main">
          <x14:cfRule type="dataBar" id="{4628B4A3-39DF-41BD-9819-B6F0BFBEE76A}">
            <x14:dataBar minLength="0" maxLength="100">
              <x14:cfvo type="num">
                <xm:f>0</xm:f>
              </x14:cfvo>
              <x14:cfvo type="num">
                <xm:f>1</xm:f>
              </x14:cfvo>
              <x14:negativeFillColor rgb="FFFF0000"/>
              <x14:axisColor rgb="FF000000"/>
            </x14:dataBar>
          </x14:cfRule>
          <x14:cfRule type="dataBar" id="{E9116014-009D-4CF0-94D7-F51D19A8B8C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0B2807C-A1F4-4590-97AC-EEE2A1C79F08}">
            <x14:dataBar minLength="0" maxLength="100">
              <x14:cfvo type="num">
                <xm:f>0</xm:f>
              </x14:cfvo>
              <x14:cfvo type="num">
                <xm:f>1</xm:f>
              </x14:cfvo>
              <x14:negativeFillColor rgb="FFFF0000"/>
              <x14:axisColor rgb="FF000000"/>
            </x14:dataBar>
          </x14:cfRule>
          <x14:cfRule type="dataBar" id="{B1545199-255E-43A1-B80C-8BA96D16A5B0}">
            <x14:dataBar minLength="0" maxLength="100">
              <x14:cfvo type="autoMin"/>
              <x14:cfvo type="autoMax"/>
              <x14:negativeFillColor rgb="FFFF0000"/>
              <x14:axisColor rgb="FF000000"/>
            </x14:dataBar>
          </x14:cfRule>
          <x14:cfRule type="dataBar" id="{A855E48E-0F8A-4CFD-AD5D-BAF878672C64}">
            <x14:dataBar minLength="0" maxLength="100" gradient="0">
              <x14:cfvo type="num">
                <xm:f>0</xm:f>
              </x14:cfvo>
              <x14:cfvo type="num">
                <xm:f>1</xm:f>
              </x14:cfvo>
              <x14:negativeFillColor rgb="FFFF0000"/>
              <x14:axisColor rgb="FF000000"/>
            </x14:dataBar>
          </x14:cfRule>
          <x14:cfRule type="dataBar" id="{C1F5E13C-D2B7-4D12-8A5B-1D8D530E7406}">
            <x14:dataBar minLength="0" maxLength="100" border="1" negativeBarBorderColorSameAsPositive="0">
              <x14:cfvo type="autoMin"/>
              <x14:cfvo type="autoMax"/>
              <x14:borderColor rgb="FF008AEF"/>
              <x14:negativeFillColor rgb="FFFF0000"/>
              <x14:negativeBorderColor rgb="FFFF0000"/>
              <x14:axisColor rgb="FF000000"/>
            </x14:dataBar>
          </x14:cfRule>
          <xm:sqref>Q81</xm:sqref>
        </x14:conditionalFormatting>
        <x14:conditionalFormatting xmlns:xm="http://schemas.microsoft.com/office/excel/2006/main">
          <x14:cfRule type="dataBar" id="{AD45435F-12E1-4E28-80A8-F6D6330632AF}">
            <x14:dataBar minLength="0" maxLength="100">
              <x14:cfvo type="num">
                <xm:f>0</xm:f>
              </x14:cfvo>
              <x14:cfvo type="num">
                <xm:f>1</xm:f>
              </x14:cfvo>
              <x14:negativeFillColor rgb="FFFF0000"/>
              <x14:axisColor rgb="FF000000"/>
            </x14:dataBar>
          </x14:cfRule>
          <x14:cfRule type="dataBar" id="{4D17576E-F04B-4315-B61D-9EF2634E3C7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AC947D9-2BCB-4C2F-AC35-EDDA66BCB681}">
            <x14:dataBar minLength="0" maxLength="100">
              <x14:cfvo type="num">
                <xm:f>0</xm:f>
              </x14:cfvo>
              <x14:cfvo type="num">
                <xm:f>1</xm:f>
              </x14:cfvo>
              <x14:negativeFillColor rgb="FFFF0000"/>
              <x14:axisColor rgb="FF000000"/>
            </x14:dataBar>
          </x14:cfRule>
          <x14:cfRule type="dataBar" id="{CCCFDA7E-64C8-4739-BB53-D98D7EFFE071}">
            <x14:dataBar minLength="0" maxLength="100">
              <x14:cfvo type="autoMin"/>
              <x14:cfvo type="autoMax"/>
              <x14:negativeFillColor rgb="FFFF0000"/>
              <x14:axisColor rgb="FF000000"/>
            </x14:dataBar>
          </x14:cfRule>
          <x14:cfRule type="dataBar" id="{1C0A17CA-FCA4-4F26-85F8-58D783C5566E}">
            <x14:dataBar minLength="0" maxLength="100" gradient="0">
              <x14:cfvo type="num">
                <xm:f>0</xm:f>
              </x14:cfvo>
              <x14:cfvo type="num">
                <xm:f>1</xm:f>
              </x14:cfvo>
              <x14:negativeFillColor rgb="FFFF0000"/>
              <x14:axisColor rgb="FF000000"/>
            </x14:dataBar>
          </x14:cfRule>
          <x14:cfRule type="dataBar" id="{BBD3DCC9-39A8-488D-812C-7391E77CBFF8}">
            <x14:dataBar minLength="0" maxLength="100" border="1" negativeBarBorderColorSameAsPositive="0">
              <x14:cfvo type="autoMin"/>
              <x14:cfvo type="autoMax"/>
              <x14:borderColor rgb="FF008AEF"/>
              <x14:negativeFillColor rgb="FFFF0000"/>
              <x14:negativeBorderColor rgb="FFFF0000"/>
              <x14:axisColor rgb="FF000000"/>
            </x14:dataBar>
          </x14:cfRule>
          <xm:sqref>Q82:Q98</xm:sqref>
        </x14:conditionalFormatting>
        <x14:conditionalFormatting xmlns:xm="http://schemas.microsoft.com/office/excel/2006/main">
          <x14:cfRule type="dataBar" id="{E4F0AA99-45E1-4BA8-A33D-A4878E50B5A3}">
            <x14:dataBar minLength="0" maxLength="100">
              <x14:cfvo type="num">
                <xm:f>0</xm:f>
              </x14:cfvo>
              <x14:cfvo type="num">
                <xm:f>1</xm:f>
              </x14:cfvo>
              <x14:negativeFillColor rgb="FFFF0000"/>
              <x14:axisColor rgb="FF000000"/>
            </x14:dataBar>
          </x14:cfRule>
          <x14:cfRule type="dataBar" id="{33A1B6DB-1B5F-4611-88A9-98F8AFC80E9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6533CF9-1C5A-4144-98C7-A8C2E34A064A}">
            <x14:dataBar minLength="0" maxLength="100">
              <x14:cfvo type="num">
                <xm:f>0</xm:f>
              </x14:cfvo>
              <x14:cfvo type="num">
                <xm:f>1</xm:f>
              </x14:cfvo>
              <x14:negativeFillColor rgb="FFFF0000"/>
              <x14:axisColor rgb="FF000000"/>
            </x14:dataBar>
          </x14:cfRule>
          <x14:cfRule type="dataBar" id="{68F40C92-0064-47E6-8F8E-EC7DD94BB639}">
            <x14:dataBar minLength="0" maxLength="100">
              <x14:cfvo type="autoMin"/>
              <x14:cfvo type="autoMax"/>
              <x14:negativeFillColor rgb="FFFF0000"/>
              <x14:axisColor rgb="FF000000"/>
            </x14:dataBar>
          </x14:cfRule>
          <x14:cfRule type="dataBar" id="{F3B73DC6-0D5A-454C-9AC1-5364E04DAEC8}">
            <x14:dataBar minLength="0" maxLength="100" gradient="0">
              <x14:cfvo type="num">
                <xm:f>0</xm:f>
              </x14:cfvo>
              <x14:cfvo type="num">
                <xm:f>1</xm:f>
              </x14:cfvo>
              <x14:negativeFillColor rgb="FFFF0000"/>
              <x14:axisColor rgb="FF000000"/>
            </x14:dataBar>
          </x14:cfRule>
          <x14:cfRule type="dataBar" id="{95FB1276-8057-4DBB-BFFD-F06BD891501F}">
            <x14:dataBar minLength="0" maxLength="100" border="1" negativeBarBorderColorSameAsPositive="0">
              <x14:cfvo type="autoMin"/>
              <x14:cfvo type="autoMax"/>
              <x14:borderColor rgb="FF008AEF"/>
              <x14:negativeFillColor rgb="FFFF0000"/>
              <x14:negativeBorderColor rgb="FFFF0000"/>
              <x14:axisColor rgb="FF000000"/>
            </x14:dataBar>
          </x14:cfRule>
          <xm:sqref>Q102:Q106</xm:sqref>
        </x14:conditionalFormatting>
        <x14:conditionalFormatting xmlns:xm="http://schemas.microsoft.com/office/excel/2006/main">
          <x14:cfRule type="dataBar" id="{B6E14C13-2F53-48C0-BC7F-DAD1FDA54086}">
            <x14:dataBar minLength="0" maxLength="100">
              <x14:cfvo type="num">
                <xm:f>0</xm:f>
              </x14:cfvo>
              <x14:cfvo type="num">
                <xm:f>1</xm:f>
              </x14:cfvo>
              <x14:negativeFillColor rgb="FFFF0000"/>
              <x14:axisColor rgb="FF000000"/>
            </x14:dataBar>
          </x14:cfRule>
          <x14:cfRule type="dataBar" id="{0F0A1B93-A7A6-4AAA-A235-1CA43A4CB1E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1E0AB2F-733F-458E-A565-9D6D52394633}">
            <x14:dataBar minLength="0" maxLength="100">
              <x14:cfvo type="num">
                <xm:f>0</xm:f>
              </x14:cfvo>
              <x14:cfvo type="num">
                <xm:f>1</xm:f>
              </x14:cfvo>
              <x14:negativeFillColor rgb="FFFF0000"/>
              <x14:axisColor rgb="FF000000"/>
            </x14:dataBar>
          </x14:cfRule>
          <x14:cfRule type="dataBar" id="{09C59596-2D24-4048-9CD0-48FEA6A5828D}">
            <x14:dataBar minLength="0" maxLength="100">
              <x14:cfvo type="autoMin"/>
              <x14:cfvo type="autoMax"/>
              <x14:negativeFillColor rgb="FFFF0000"/>
              <x14:axisColor rgb="FF000000"/>
            </x14:dataBar>
          </x14:cfRule>
          <x14:cfRule type="dataBar" id="{D25851AB-BBE3-44EF-BCA1-991867501710}">
            <x14:dataBar minLength="0" maxLength="100" gradient="0">
              <x14:cfvo type="num">
                <xm:f>0</xm:f>
              </x14:cfvo>
              <x14:cfvo type="num">
                <xm:f>1</xm:f>
              </x14:cfvo>
              <x14:negativeFillColor rgb="FFFF0000"/>
              <x14:axisColor rgb="FF000000"/>
            </x14:dataBar>
          </x14:cfRule>
          <x14:cfRule type="dataBar" id="{FDD857BA-11CE-4F0B-9749-5A4278BC21B8}">
            <x14:dataBar minLength="0" maxLength="100" border="1" negativeBarBorderColorSameAsPositive="0">
              <x14:cfvo type="autoMin"/>
              <x14:cfvo type="autoMax"/>
              <x14:borderColor rgb="FF008AEF"/>
              <x14:negativeFillColor rgb="FFFF0000"/>
              <x14:negativeBorderColor rgb="FFFF0000"/>
              <x14:axisColor rgb="FF000000"/>
            </x14:dataBar>
          </x14:cfRule>
          <xm:sqref>Q110:Q115</xm:sqref>
        </x14:conditionalFormatting>
        <x14:conditionalFormatting xmlns:xm="http://schemas.microsoft.com/office/excel/2006/main">
          <x14:cfRule type="dataBar" id="{CD4B1A78-9F35-4F0F-9699-FD6318A225D5}">
            <x14:dataBar minLength="0" maxLength="100">
              <x14:cfvo type="num">
                <xm:f>0</xm:f>
              </x14:cfvo>
              <x14:cfvo type="num">
                <xm:f>1</xm:f>
              </x14:cfvo>
              <x14:negativeFillColor rgb="FFFF0000"/>
              <x14:axisColor rgb="FF000000"/>
            </x14:dataBar>
          </x14:cfRule>
          <x14:cfRule type="dataBar" id="{D3ADFD11-E7AD-4817-AC60-11EB7A729A0E}">
            <x14:dataBar minLength="0" maxLength="100">
              <x14:cfvo type="num">
                <xm:f>0</xm:f>
              </x14:cfvo>
              <x14:cfvo type="num">
                <xm:f>1</xm:f>
              </x14:cfvo>
              <x14:negativeFillColor rgb="FFFF0000"/>
              <x14:axisColor rgb="FF000000"/>
            </x14:dataBar>
          </x14:cfRule>
          <x14:cfRule type="dataBar" id="{60D0BEC4-6B93-4415-916E-E0E6EF801391}">
            <x14:dataBar minLength="0" maxLength="100">
              <x14:cfvo type="autoMin"/>
              <x14:cfvo type="autoMax"/>
              <x14:negativeFillColor rgb="FFFF0000"/>
              <x14:axisColor rgb="FF000000"/>
            </x14:dataBar>
          </x14:cfRule>
          <x14:cfRule type="dataBar" id="{D201299E-57AC-471D-9BB0-E3420BAB1B1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E778C71-1E52-4AE7-A00A-A3423493A16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FDD3C4A-A16C-45E8-A4F2-8192EE266950}">
            <x14:dataBar minLength="0" maxLength="100" gradient="0">
              <x14:cfvo type="num">
                <xm:f>0</xm:f>
              </x14:cfvo>
              <x14:cfvo type="num">
                <xm:f>1</xm:f>
              </x14:cfvo>
              <x14:negativeFillColor rgb="FFFF0000"/>
              <x14:axisColor rgb="FF000000"/>
            </x14:dataBar>
          </x14:cfRule>
          <xm:sqref>Q9:S9</xm:sqref>
        </x14:conditionalFormatting>
        <x14:conditionalFormatting xmlns:xm="http://schemas.microsoft.com/office/excel/2006/main">
          <x14:cfRule type="dataBar" id="{186ABD16-D2BF-44C1-AD49-5BF83D30DC16}">
            <x14:dataBar minLength="0" maxLength="100">
              <x14:cfvo type="num">
                <xm:f>0</xm:f>
              </x14:cfvo>
              <x14:cfvo type="num">
                <xm:f>1</xm:f>
              </x14:cfvo>
              <x14:negativeFillColor rgb="FFFF0000"/>
              <x14:axisColor rgb="FF000000"/>
            </x14:dataBar>
          </x14:cfRule>
          <x14:cfRule type="dataBar" id="{B6210289-3AC8-4210-B7F3-0FD32B2346EF}">
            <x14:dataBar minLength="0" maxLength="100">
              <x14:cfvo type="num">
                <xm:f>0</xm:f>
              </x14:cfvo>
              <x14:cfvo type="num">
                <xm:f>1</xm:f>
              </x14:cfvo>
              <x14:negativeFillColor rgb="FFFF0000"/>
              <x14:axisColor rgb="FF000000"/>
            </x14:dataBar>
          </x14:cfRule>
          <x14:cfRule type="dataBar" id="{3F2A081A-265F-4C1D-98B7-E82115F04EA3}">
            <x14:dataBar minLength="0" maxLength="100">
              <x14:cfvo type="autoMin"/>
              <x14:cfvo type="autoMax"/>
              <x14:negativeFillColor rgb="FFFF0000"/>
              <x14:axisColor rgb="FF000000"/>
            </x14:dataBar>
          </x14:cfRule>
          <x14:cfRule type="dataBar" id="{434CC090-64A1-4546-8FF8-5DE8A7F4C15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6775079-891B-4AAC-952E-FA9A1C46FF6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19D894E-8587-47AD-81C0-FED95B7350C8}">
            <x14:dataBar minLength="0" maxLength="100" gradient="0">
              <x14:cfvo type="num">
                <xm:f>0</xm:f>
              </x14:cfvo>
              <x14:cfvo type="num">
                <xm:f>1</xm:f>
              </x14:cfvo>
              <x14:negativeFillColor rgb="FFFF0000"/>
              <x14:axisColor rgb="FF000000"/>
            </x14:dataBar>
          </x14:cfRule>
          <xm:sqref>Q10:S10</xm:sqref>
        </x14:conditionalFormatting>
        <x14:conditionalFormatting xmlns:xm="http://schemas.microsoft.com/office/excel/2006/main">
          <x14:cfRule type="dataBar" id="{8B971DDC-AD5F-4024-8D60-25A1096FF053}">
            <x14:dataBar minLength="0" maxLength="100">
              <x14:cfvo type="num">
                <xm:f>0</xm:f>
              </x14:cfvo>
              <x14:cfvo type="num">
                <xm:f>1</xm:f>
              </x14:cfvo>
              <x14:negativeFillColor rgb="FFFF0000"/>
              <x14:axisColor rgb="FF000000"/>
            </x14:dataBar>
          </x14:cfRule>
          <x14:cfRule type="dataBar" id="{62807C1F-0F1F-43C0-9E25-E165ABE25BFE}">
            <x14:dataBar minLength="0" maxLength="100">
              <x14:cfvo type="num">
                <xm:f>0</xm:f>
              </x14:cfvo>
              <x14:cfvo type="num">
                <xm:f>1</xm:f>
              </x14:cfvo>
              <x14:negativeFillColor rgb="FFFF0000"/>
              <x14:axisColor rgb="FF000000"/>
            </x14:dataBar>
          </x14:cfRule>
          <x14:cfRule type="dataBar" id="{9032919F-AD6C-4112-82A1-EBCE53628A8B}">
            <x14:dataBar minLength="0" maxLength="100">
              <x14:cfvo type="autoMin"/>
              <x14:cfvo type="autoMax"/>
              <x14:negativeFillColor rgb="FFFF0000"/>
              <x14:axisColor rgb="FF000000"/>
            </x14:dataBar>
          </x14:cfRule>
          <x14:cfRule type="dataBar" id="{15482DF1-1B6F-41E9-B522-DA09CD3EF65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AAC67A9-3495-4177-B6FE-6615C4C079F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02EF09D-5354-4D20-A70C-C705B181DDE0}">
            <x14:dataBar minLength="0" maxLength="100" gradient="0">
              <x14:cfvo type="num">
                <xm:f>0</xm:f>
              </x14:cfvo>
              <x14:cfvo type="num">
                <xm:f>1</xm:f>
              </x14:cfvo>
              <x14:negativeFillColor rgb="FFFF0000"/>
              <x14:axisColor rgb="FF000000"/>
            </x14:dataBar>
          </x14:cfRule>
          <xm:sqref>Q25:S25</xm:sqref>
        </x14:conditionalFormatting>
        <x14:conditionalFormatting xmlns:xm="http://schemas.microsoft.com/office/excel/2006/main">
          <x14:cfRule type="dataBar" id="{F7DB2B3A-D087-490F-B580-0EF473020966}">
            <x14:dataBar minLength="0" maxLength="100">
              <x14:cfvo type="num">
                <xm:f>0</xm:f>
              </x14:cfvo>
              <x14:cfvo type="num">
                <xm:f>1</xm:f>
              </x14:cfvo>
              <x14:negativeFillColor rgb="FFFF0000"/>
              <x14:axisColor rgb="FF000000"/>
            </x14:dataBar>
          </x14:cfRule>
          <x14:cfRule type="dataBar" id="{0436C900-4E1D-49CE-A026-98952C09E66E}">
            <x14:dataBar minLength="0" maxLength="100">
              <x14:cfvo type="num">
                <xm:f>0</xm:f>
              </x14:cfvo>
              <x14:cfvo type="num">
                <xm:f>1</xm:f>
              </x14:cfvo>
              <x14:negativeFillColor rgb="FFFF0000"/>
              <x14:axisColor rgb="FF000000"/>
            </x14:dataBar>
          </x14:cfRule>
          <x14:cfRule type="dataBar" id="{7737FDEF-3525-40EA-9917-9BF9862A277D}">
            <x14:dataBar minLength="0" maxLength="100">
              <x14:cfvo type="autoMin"/>
              <x14:cfvo type="autoMax"/>
              <x14:negativeFillColor rgb="FFFF0000"/>
              <x14:axisColor rgb="FF000000"/>
            </x14:dataBar>
          </x14:cfRule>
          <x14:cfRule type="dataBar" id="{5DCEDA8B-6A91-4090-ADA5-5351731B2FA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C326C21-9F7E-41A1-AFF4-E87EE921327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9FD1E0B-BA2A-440F-A958-0B490E1A88D1}">
            <x14:dataBar minLength="0" maxLength="100" gradient="0">
              <x14:cfvo type="num">
                <xm:f>0</xm:f>
              </x14:cfvo>
              <x14:cfvo type="num">
                <xm:f>1</xm:f>
              </x14:cfvo>
              <x14:negativeFillColor rgb="FFFF0000"/>
              <x14:axisColor rgb="FF000000"/>
            </x14:dataBar>
          </x14:cfRule>
          <xm:sqref>R11</xm:sqref>
        </x14:conditionalFormatting>
        <x14:conditionalFormatting xmlns:xm="http://schemas.microsoft.com/office/excel/2006/main">
          <x14:cfRule type="dataBar" id="{17F55D3B-034F-493D-AD02-2DAB0F4B6DD4}">
            <x14:dataBar minLength="0" maxLength="100">
              <x14:cfvo type="num">
                <xm:f>0</xm:f>
              </x14:cfvo>
              <x14:cfvo type="num">
                <xm:f>1</xm:f>
              </x14:cfvo>
              <x14:negativeFillColor rgb="FFFF0000"/>
              <x14:axisColor rgb="FF000000"/>
            </x14:dataBar>
          </x14:cfRule>
          <x14:cfRule type="dataBar" id="{99A9409F-208F-4B01-8C5C-DCB819EF3B88}">
            <x14:dataBar minLength="0" maxLength="100">
              <x14:cfvo type="num">
                <xm:f>0</xm:f>
              </x14:cfvo>
              <x14:cfvo type="num">
                <xm:f>1</xm:f>
              </x14:cfvo>
              <x14:negativeFillColor rgb="FFFF0000"/>
              <x14:axisColor rgb="FF000000"/>
            </x14:dataBar>
          </x14:cfRule>
          <x14:cfRule type="dataBar" id="{111E73D3-1B90-4FF7-9AE8-7FE1E7FBC4B5}">
            <x14:dataBar minLength="0" maxLength="100">
              <x14:cfvo type="autoMin"/>
              <x14:cfvo type="autoMax"/>
              <x14:negativeFillColor rgb="FFFF0000"/>
              <x14:axisColor rgb="FF000000"/>
            </x14:dataBar>
          </x14:cfRule>
          <x14:cfRule type="dataBar" id="{B66CCA0B-91BE-4A32-8CE4-263D3673CA2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722A2B4-668B-48AB-A1C3-6AD2521E97C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35755B8-CCC8-4314-8C07-6913B08E190E}">
            <x14:dataBar minLength="0" maxLength="100" gradient="0">
              <x14:cfvo type="num">
                <xm:f>0</xm:f>
              </x14:cfvo>
              <x14:cfvo type="num">
                <xm:f>1</xm:f>
              </x14:cfvo>
              <x14:negativeFillColor rgb="FFFF0000"/>
              <x14:axisColor rgb="FF000000"/>
            </x14:dataBar>
          </x14:cfRule>
          <xm:sqref>R13:R15</xm:sqref>
        </x14:conditionalFormatting>
        <x14:conditionalFormatting xmlns:xm="http://schemas.microsoft.com/office/excel/2006/main">
          <x14:cfRule type="dataBar" id="{79DABD82-5250-4F6C-A9F4-8C83DE769A62}">
            <x14:dataBar minLength="0" maxLength="100">
              <x14:cfvo type="num">
                <xm:f>0</xm:f>
              </x14:cfvo>
              <x14:cfvo type="num">
                <xm:f>1</xm:f>
              </x14:cfvo>
              <x14:negativeFillColor rgb="FFFF0000"/>
              <x14:axisColor rgb="FF000000"/>
            </x14:dataBar>
          </x14:cfRule>
          <x14:cfRule type="dataBar" id="{105030AA-E30F-4B1E-8797-03E35630C837}">
            <x14:dataBar minLength="0" maxLength="100">
              <x14:cfvo type="num">
                <xm:f>0</xm:f>
              </x14:cfvo>
              <x14:cfvo type="num">
                <xm:f>1</xm:f>
              </x14:cfvo>
              <x14:negativeFillColor rgb="FFFF0000"/>
              <x14:axisColor rgb="FF000000"/>
            </x14:dataBar>
          </x14:cfRule>
          <x14:cfRule type="dataBar" id="{9FF03B4B-9589-4C18-A146-583556758819}">
            <x14:dataBar minLength="0" maxLength="100">
              <x14:cfvo type="autoMin"/>
              <x14:cfvo type="autoMax"/>
              <x14:negativeFillColor rgb="FFFF0000"/>
              <x14:axisColor rgb="FF000000"/>
            </x14:dataBar>
          </x14:cfRule>
          <x14:cfRule type="dataBar" id="{12E05E74-5D89-4CA7-B25A-601BBF2D416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6864BAE-FB10-4064-8D1E-45AE8DB1AE9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7AC3532-BD35-4E42-BC04-B91BCE8690EB}">
            <x14:dataBar minLength="0" maxLength="100" gradient="0">
              <x14:cfvo type="num">
                <xm:f>0</xm:f>
              </x14:cfvo>
              <x14:cfvo type="num">
                <xm:f>1</xm:f>
              </x14:cfvo>
              <x14:negativeFillColor rgb="FFFF0000"/>
              <x14:axisColor rgb="FF000000"/>
            </x14:dataBar>
          </x14:cfRule>
          <xm:sqref>R16:R17</xm:sqref>
        </x14:conditionalFormatting>
        <x14:conditionalFormatting xmlns:xm="http://schemas.microsoft.com/office/excel/2006/main">
          <x14:cfRule type="dataBar" id="{6A34378F-3CD1-44FE-B61F-F596AB6C16B5}">
            <x14:dataBar minLength="0" maxLength="100">
              <x14:cfvo type="num">
                <xm:f>0</xm:f>
              </x14:cfvo>
              <x14:cfvo type="num">
                <xm:f>1</xm:f>
              </x14:cfvo>
              <x14:negativeFillColor rgb="FFFF0000"/>
              <x14:axisColor rgb="FF000000"/>
            </x14:dataBar>
          </x14:cfRule>
          <x14:cfRule type="dataBar" id="{74CF6370-D686-4075-AA10-B2E28F52E7A7}">
            <x14:dataBar minLength="0" maxLength="100">
              <x14:cfvo type="num">
                <xm:f>0</xm:f>
              </x14:cfvo>
              <x14:cfvo type="num">
                <xm:f>1</xm:f>
              </x14:cfvo>
              <x14:negativeFillColor rgb="FFFF0000"/>
              <x14:axisColor rgb="FF000000"/>
            </x14:dataBar>
          </x14:cfRule>
          <x14:cfRule type="dataBar" id="{BB375009-A91D-40F8-952D-80685027634D}">
            <x14:dataBar minLength="0" maxLength="100">
              <x14:cfvo type="autoMin"/>
              <x14:cfvo type="autoMax"/>
              <x14:negativeFillColor rgb="FFFF0000"/>
              <x14:axisColor rgb="FF000000"/>
            </x14:dataBar>
          </x14:cfRule>
          <x14:cfRule type="dataBar" id="{EA25D33C-BCD1-4931-A041-5A1E632428F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D2CF6EC-B28A-434E-B25D-E7C771EDB52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D539B31-0EBE-4400-BE58-F64EF12D8ED2}">
            <x14:dataBar minLength="0" maxLength="100" gradient="0">
              <x14:cfvo type="num">
                <xm:f>0</xm:f>
              </x14:cfvo>
              <x14:cfvo type="num">
                <xm:f>1</xm:f>
              </x14:cfvo>
              <x14:negativeFillColor rgb="FFFF0000"/>
              <x14:axisColor rgb="FF000000"/>
            </x14:dataBar>
          </x14:cfRule>
          <xm:sqref>R18</xm:sqref>
        </x14:conditionalFormatting>
        <x14:conditionalFormatting xmlns:xm="http://schemas.microsoft.com/office/excel/2006/main">
          <x14:cfRule type="dataBar" id="{86C32B16-FCD6-4B01-9055-DF5709DFE043}">
            <x14:dataBar minLength="0" maxLength="100">
              <x14:cfvo type="num">
                <xm:f>0</xm:f>
              </x14:cfvo>
              <x14:cfvo type="num">
                <xm:f>1</xm:f>
              </x14:cfvo>
              <x14:negativeFillColor rgb="FFFF0000"/>
              <x14:axisColor rgb="FF000000"/>
            </x14:dataBar>
          </x14:cfRule>
          <x14:cfRule type="dataBar" id="{251D70FA-398E-4842-874D-574266FD004F}">
            <x14:dataBar minLength="0" maxLength="100">
              <x14:cfvo type="num">
                <xm:f>0</xm:f>
              </x14:cfvo>
              <x14:cfvo type="num">
                <xm:f>1</xm:f>
              </x14:cfvo>
              <x14:negativeFillColor rgb="FFFF0000"/>
              <x14:axisColor rgb="FF000000"/>
            </x14:dataBar>
          </x14:cfRule>
          <x14:cfRule type="dataBar" id="{85BB2999-5725-4F64-AE60-D8FE9B5048C3}">
            <x14:dataBar minLength="0" maxLength="100">
              <x14:cfvo type="autoMin"/>
              <x14:cfvo type="autoMax"/>
              <x14:negativeFillColor rgb="FFFF0000"/>
              <x14:axisColor rgb="FF000000"/>
            </x14:dataBar>
          </x14:cfRule>
          <x14:cfRule type="dataBar" id="{3C4EAEA1-804A-4CD7-AB2B-74A107E6125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E7B7794-1E5A-41A6-BE86-B7E79A909AE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263BB2D-D20F-430D-9C57-C1424E0D254C}">
            <x14:dataBar minLength="0" maxLength="100" gradient="0">
              <x14:cfvo type="num">
                <xm:f>0</xm:f>
              </x14:cfvo>
              <x14:cfvo type="num">
                <xm:f>1</xm:f>
              </x14:cfvo>
              <x14:negativeFillColor rgb="FFFF0000"/>
              <x14:axisColor rgb="FF000000"/>
            </x14:dataBar>
          </x14:cfRule>
          <xm:sqref>R40:R41</xm:sqref>
        </x14:conditionalFormatting>
        <x14:conditionalFormatting xmlns:xm="http://schemas.microsoft.com/office/excel/2006/main">
          <x14:cfRule type="dataBar" id="{B6150856-222E-49C6-8AA6-E8364A5AD9CA}">
            <x14:dataBar minLength="0" maxLength="100">
              <x14:cfvo type="num">
                <xm:f>0</xm:f>
              </x14:cfvo>
              <x14:cfvo type="num">
                <xm:f>1</xm:f>
              </x14:cfvo>
              <x14:negativeFillColor rgb="FFFF0000"/>
              <x14:axisColor rgb="FF000000"/>
            </x14:dataBar>
          </x14:cfRule>
          <x14:cfRule type="dataBar" id="{731EB95F-6D84-4555-B10C-9FA61A37AEA1}">
            <x14:dataBar minLength="0" maxLength="100">
              <x14:cfvo type="autoMin"/>
              <x14:cfvo type="autoMax"/>
              <x14:negativeFillColor rgb="FFFF0000"/>
              <x14:axisColor rgb="FF000000"/>
            </x14:dataBar>
          </x14:cfRule>
          <x14:cfRule type="dataBar" id="{F414866F-BBEA-4A55-BD17-01F1B03BEB6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55E6693-BAB9-446A-9140-667E9C23C8C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DFBD79B-E7A4-4987-AE89-F693734417F1}">
            <x14:dataBar minLength="0" maxLength="100" gradient="0">
              <x14:cfvo type="num">
                <xm:f>0</xm:f>
              </x14:cfvo>
              <x14:cfvo type="num">
                <xm:f>1</xm:f>
              </x14:cfvo>
              <x14:negativeFillColor rgb="FFFF0000"/>
              <x14:axisColor rgb="FF000000"/>
            </x14:dataBar>
          </x14:cfRule>
          <xm:sqref>R42:R44 R24 R26</xm:sqref>
        </x14:conditionalFormatting>
        <x14:conditionalFormatting xmlns:xm="http://schemas.microsoft.com/office/excel/2006/main">
          <x14:cfRule type="dataBar" id="{DDAC23DA-2116-4762-99C5-38885EC29CAA}">
            <x14:dataBar minLength="0" maxLength="100">
              <x14:cfvo type="num">
                <xm:f>0</xm:f>
              </x14:cfvo>
              <x14:cfvo type="num">
                <xm:f>1</xm:f>
              </x14:cfvo>
              <x14:negativeFillColor rgb="FFFF0000"/>
              <x14:axisColor rgb="FF000000"/>
            </x14:dataBar>
          </x14:cfRule>
          <x14:cfRule type="dataBar" id="{5BB29C2A-A8BF-4724-BFE8-57838CEC5C17}">
            <x14:dataBar minLength="0" maxLength="100">
              <x14:cfvo type="autoMin"/>
              <x14:cfvo type="autoMax"/>
              <x14:negativeFillColor rgb="FFFF0000"/>
              <x14:axisColor rgb="FF000000"/>
            </x14:dataBar>
          </x14:cfRule>
          <x14:cfRule type="dataBar" id="{8E2A9CB2-0E3F-41BD-B740-3CA7AE047F2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220B593-B818-4CEC-81C4-3F2812E9BA5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3069535-95D9-49F0-8DC0-D2EF19361016}">
            <x14:dataBar minLength="0" maxLength="100" gradient="0">
              <x14:cfvo type="num">
                <xm:f>0</xm:f>
              </x14:cfvo>
              <x14:cfvo type="num">
                <xm:f>1</xm:f>
              </x14:cfvo>
              <x14:negativeFillColor rgb="FFFF0000"/>
              <x14:axisColor rgb="FF000000"/>
            </x14:dataBar>
          </x14:cfRule>
          <xm:sqref>R45 R55 R51</xm:sqref>
        </x14:conditionalFormatting>
        <x14:conditionalFormatting xmlns:xm="http://schemas.microsoft.com/office/excel/2006/main">
          <x14:cfRule type="dataBar" id="{4CAAA0E5-3038-4BCE-A924-CA934181907D}">
            <x14:dataBar minLength="0" maxLength="100">
              <x14:cfvo type="num">
                <xm:f>0</xm:f>
              </x14:cfvo>
              <x14:cfvo type="num">
                <xm:f>1</xm:f>
              </x14:cfvo>
              <x14:negativeFillColor rgb="FFFF0000"/>
              <x14:axisColor rgb="FF000000"/>
            </x14:dataBar>
          </x14:cfRule>
          <x14:cfRule type="dataBar" id="{145C7AB4-FC88-4B5D-99ED-EE35AFDF89C5}">
            <x14:dataBar minLength="0" maxLength="100">
              <x14:cfvo type="num">
                <xm:f>0</xm:f>
              </x14:cfvo>
              <x14:cfvo type="num">
                <xm:f>1</xm:f>
              </x14:cfvo>
              <x14:negativeFillColor rgb="FFFF0000"/>
              <x14:axisColor rgb="FF000000"/>
            </x14:dataBar>
          </x14:cfRule>
          <x14:cfRule type="dataBar" id="{1169C8F4-EF4F-42B0-943C-BF1C0F3B9308}">
            <x14:dataBar minLength="0" maxLength="100">
              <x14:cfvo type="autoMin"/>
              <x14:cfvo type="autoMax"/>
              <x14:negativeFillColor rgb="FFFF0000"/>
              <x14:axisColor rgb="FF000000"/>
            </x14:dataBar>
          </x14:cfRule>
          <x14:cfRule type="dataBar" id="{10CDB6C0-DA59-4C1C-BBB5-C30689C2855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E78FCD0-A573-415D-AA28-6FDF71EBC30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01B5369-1605-4C15-8072-60698D3E1643}">
            <x14:dataBar minLength="0" maxLength="100" gradient="0">
              <x14:cfvo type="num">
                <xm:f>0</xm:f>
              </x14:cfvo>
              <x14:cfvo type="num">
                <xm:f>1</xm:f>
              </x14:cfvo>
              <x14:negativeFillColor rgb="FFFF0000"/>
              <x14:axisColor rgb="FF000000"/>
            </x14:dataBar>
          </x14:cfRule>
          <xm:sqref>R49</xm:sqref>
        </x14:conditionalFormatting>
        <x14:conditionalFormatting xmlns:xm="http://schemas.microsoft.com/office/excel/2006/main">
          <x14:cfRule type="dataBar" id="{E35B84CC-59A3-47C1-8733-C7DF437C3317}">
            <x14:dataBar minLength="0" maxLength="100">
              <x14:cfvo type="num">
                <xm:f>0</xm:f>
              </x14:cfvo>
              <x14:cfvo type="num">
                <xm:f>1</xm:f>
              </x14:cfvo>
              <x14:negativeFillColor rgb="FFFF0000"/>
              <x14:axisColor rgb="FF000000"/>
            </x14:dataBar>
          </x14:cfRule>
          <x14:cfRule type="dataBar" id="{326678AB-2AE6-489A-AE31-22795B656778}">
            <x14:dataBar minLength="0" maxLength="100">
              <x14:cfvo type="num">
                <xm:f>0</xm:f>
              </x14:cfvo>
              <x14:cfvo type="num">
                <xm:f>1</xm:f>
              </x14:cfvo>
              <x14:negativeFillColor rgb="FFFF0000"/>
              <x14:axisColor rgb="FF000000"/>
            </x14:dataBar>
          </x14:cfRule>
          <x14:cfRule type="dataBar" id="{964E759F-6033-492B-BD10-0DC64F36FD74}">
            <x14:dataBar minLength="0" maxLength="100">
              <x14:cfvo type="autoMin"/>
              <x14:cfvo type="autoMax"/>
              <x14:negativeFillColor rgb="FFFF0000"/>
              <x14:axisColor rgb="FF000000"/>
            </x14:dataBar>
          </x14:cfRule>
          <x14:cfRule type="dataBar" id="{AAA596F2-951B-4C41-95DE-4B50E108109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28D5489-AF09-4A46-AFE0-F142CB39D6D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14B8ECC-13D9-4183-83EC-450D14DEED08}">
            <x14:dataBar minLength="0" maxLength="100" gradient="0">
              <x14:cfvo type="num">
                <xm:f>0</xm:f>
              </x14:cfvo>
              <x14:cfvo type="num">
                <xm:f>1</xm:f>
              </x14:cfvo>
              <x14:negativeFillColor rgb="FFFF0000"/>
              <x14:axisColor rgb="FF000000"/>
            </x14:dataBar>
          </x14:cfRule>
          <xm:sqref>R50</xm:sqref>
        </x14:conditionalFormatting>
        <x14:conditionalFormatting xmlns:xm="http://schemas.microsoft.com/office/excel/2006/main">
          <x14:cfRule type="dataBar" id="{727DFA35-B3EF-4F0A-9EE3-BBF9E0DFF103}">
            <x14:dataBar minLength="0" maxLength="100">
              <x14:cfvo type="num">
                <xm:f>0</xm:f>
              </x14:cfvo>
              <x14:cfvo type="num">
                <xm:f>1</xm:f>
              </x14:cfvo>
              <x14:negativeFillColor rgb="FFFF0000"/>
              <x14:axisColor rgb="FF000000"/>
            </x14:dataBar>
          </x14:cfRule>
          <x14:cfRule type="dataBar" id="{4A577800-803C-41D8-9AB7-9B5255CC3EE1}">
            <x14:dataBar minLength="0" maxLength="100">
              <x14:cfvo type="num">
                <xm:f>0</xm:f>
              </x14:cfvo>
              <x14:cfvo type="num">
                <xm:f>1</xm:f>
              </x14:cfvo>
              <x14:negativeFillColor rgb="FFFF0000"/>
              <x14:axisColor rgb="FF000000"/>
            </x14:dataBar>
          </x14:cfRule>
          <x14:cfRule type="dataBar" id="{E8A8A12A-F280-4A61-81C5-AC7E3AC80EBB}">
            <x14:dataBar minLength="0" maxLength="100">
              <x14:cfvo type="autoMin"/>
              <x14:cfvo type="autoMax"/>
              <x14:negativeFillColor rgb="FFFF0000"/>
              <x14:axisColor rgb="FF000000"/>
            </x14:dataBar>
          </x14:cfRule>
          <x14:cfRule type="dataBar" id="{559538B3-E06A-4CF0-AFFE-EBC52C910A3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35CCE26-4976-4C15-89FF-6DE604467B4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49B1226-E0CD-4758-BE3C-8F5DF6348696}">
            <x14:dataBar minLength="0" maxLength="100" gradient="0">
              <x14:cfvo type="num">
                <xm:f>0</xm:f>
              </x14:cfvo>
              <x14:cfvo type="num">
                <xm:f>1</xm:f>
              </x14:cfvo>
              <x14:negativeFillColor rgb="FFFF0000"/>
              <x14:axisColor rgb="FF000000"/>
            </x14:dataBar>
          </x14:cfRule>
          <xm:sqref>R52</xm:sqref>
        </x14:conditionalFormatting>
        <x14:conditionalFormatting xmlns:xm="http://schemas.microsoft.com/office/excel/2006/main">
          <x14:cfRule type="dataBar" id="{E374EA89-2CDD-484C-A6B7-896C0BCA20E3}">
            <x14:dataBar minLength="0" maxLength="100">
              <x14:cfvo type="num">
                <xm:f>0</xm:f>
              </x14:cfvo>
              <x14:cfvo type="num">
                <xm:f>1</xm:f>
              </x14:cfvo>
              <x14:negativeFillColor rgb="FFFF0000"/>
              <x14:axisColor rgb="FF000000"/>
            </x14:dataBar>
          </x14:cfRule>
          <x14:cfRule type="dataBar" id="{ECD21B32-30D9-44B0-A2A6-91061465AB8F}">
            <x14:dataBar minLength="0" maxLength="100">
              <x14:cfvo type="num">
                <xm:f>0</xm:f>
              </x14:cfvo>
              <x14:cfvo type="num">
                <xm:f>1</xm:f>
              </x14:cfvo>
              <x14:negativeFillColor rgb="FFFF0000"/>
              <x14:axisColor rgb="FF000000"/>
            </x14:dataBar>
          </x14:cfRule>
          <x14:cfRule type="dataBar" id="{E59F49CC-59B5-4B92-8FB1-B80B894A5E08}">
            <x14:dataBar minLength="0" maxLength="100">
              <x14:cfvo type="autoMin"/>
              <x14:cfvo type="autoMax"/>
              <x14:negativeFillColor rgb="FFFF0000"/>
              <x14:axisColor rgb="FF000000"/>
            </x14:dataBar>
          </x14:cfRule>
          <x14:cfRule type="dataBar" id="{3A9EC53E-6002-42BC-A226-0C1AB27F604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29EE6FC-D3B4-4ADC-92A7-45F304DF762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70EA85D-B0F6-4BC7-8B5F-EDDD7C493281}">
            <x14:dataBar minLength="0" maxLength="100" gradient="0">
              <x14:cfvo type="num">
                <xm:f>0</xm:f>
              </x14:cfvo>
              <x14:cfvo type="num">
                <xm:f>1</xm:f>
              </x14:cfvo>
              <x14:negativeFillColor rgb="FFFF0000"/>
              <x14:axisColor rgb="FF000000"/>
            </x14:dataBar>
          </x14:cfRule>
          <xm:sqref>R53</xm:sqref>
        </x14:conditionalFormatting>
        <x14:conditionalFormatting xmlns:xm="http://schemas.microsoft.com/office/excel/2006/main">
          <x14:cfRule type="dataBar" id="{2E1E3597-D113-4A3A-A5A5-FEB6D7E40B8C}">
            <x14:dataBar minLength="0" maxLength="100">
              <x14:cfvo type="num">
                <xm:f>0</xm:f>
              </x14:cfvo>
              <x14:cfvo type="num">
                <xm:f>1</xm:f>
              </x14:cfvo>
              <x14:negativeFillColor rgb="FFFF0000"/>
              <x14:axisColor rgb="FF000000"/>
            </x14:dataBar>
          </x14:cfRule>
          <x14:cfRule type="dataBar" id="{45FEF3CA-8637-4397-9AE4-6C29897B4DC8}">
            <x14:dataBar minLength="0" maxLength="100">
              <x14:cfvo type="num">
                <xm:f>0</xm:f>
              </x14:cfvo>
              <x14:cfvo type="num">
                <xm:f>1</xm:f>
              </x14:cfvo>
              <x14:negativeFillColor rgb="FFFF0000"/>
              <x14:axisColor rgb="FF000000"/>
            </x14:dataBar>
          </x14:cfRule>
          <x14:cfRule type="dataBar" id="{56DBC589-80B3-46F0-903D-9D01769BD662}">
            <x14:dataBar minLength="0" maxLength="100">
              <x14:cfvo type="autoMin"/>
              <x14:cfvo type="autoMax"/>
              <x14:negativeFillColor rgb="FFFF0000"/>
              <x14:axisColor rgb="FF000000"/>
            </x14:dataBar>
          </x14:cfRule>
          <x14:cfRule type="dataBar" id="{0E42F479-0B66-4183-8924-ECA59798187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DEF1932-1B26-4260-9F44-147ACA71033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EB3E601-8A03-4AC7-A63C-011A8300331B}">
            <x14:dataBar minLength="0" maxLength="100" gradient="0">
              <x14:cfvo type="num">
                <xm:f>0</xm:f>
              </x14:cfvo>
              <x14:cfvo type="num">
                <xm:f>1</xm:f>
              </x14:cfvo>
              <x14:negativeFillColor rgb="FFFF0000"/>
              <x14:axisColor rgb="FF000000"/>
            </x14:dataBar>
          </x14:cfRule>
          <xm:sqref>R54</xm:sqref>
        </x14:conditionalFormatting>
        <x14:conditionalFormatting xmlns:xm="http://schemas.microsoft.com/office/excel/2006/main">
          <x14:cfRule type="dataBar" id="{3C5F46CF-B3C2-4EB2-8363-4A29D235BD25}">
            <x14:dataBar minLength="0" maxLength="100">
              <x14:cfvo type="num">
                <xm:f>0</xm:f>
              </x14:cfvo>
              <x14:cfvo type="num">
                <xm:f>1</xm:f>
              </x14:cfvo>
              <x14:negativeFillColor rgb="FFFF0000"/>
              <x14:axisColor rgb="FF000000"/>
            </x14:dataBar>
          </x14:cfRule>
          <x14:cfRule type="dataBar" id="{37BDCE87-1167-4A5F-9033-E233DD2E1BF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66657BB-1352-477B-B469-173D44E1081B}">
            <x14:dataBar minLength="0" maxLength="100">
              <x14:cfvo type="num">
                <xm:f>0</xm:f>
              </x14:cfvo>
              <x14:cfvo type="num">
                <xm:f>1</xm:f>
              </x14:cfvo>
              <x14:negativeFillColor rgb="FFFF0000"/>
              <x14:axisColor rgb="FF000000"/>
            </x14:dataBar>
          </x14:cfRule>
          <x14:cfRule type="dataBar" id="{F9703D81-6971-4E18-877B-1A6919C0EBC1}">
            <x14:dataBar minLength="0" maxLength="100">
              <x14:cfvo type="autoMin"/>
              <x14:cfvo type="autoMax"/>
              <x14:negativeFillColor rgb="FFFF0000"/>
              <x14:axisColor rgb="FF000000"/>
            </x14:dataBar>
          </x14:cfRule>
          <x14:cfRule type="dataBar" id="{31D00700-B718-44A2-8E89-8CC3AAE9CD1C}">
            <x14:dataBar minLength="0" maxLength="100" gradient="0">
              <x14:cfvo type="num">
                <xm:f>0</xm:f>
              </x14:cfvo>
              <x14:cfvo type="num">
                <xm:f>1</xm:f>
              </x14:cfvo>
              <x14:negativeFillColor rgb="FFFF0000"/>
              <x14:axisColor rgb="FF000000"/>
            </x14:dataBar>
          </x14:cfRule>
          <x14:cfRule type="dataBar" id="{1474AF98-EA56-4756-B888-A31E6619DAF2}">
            <x14:dataBar minLength="0" maxLength="100" border="1" negativeBarBorderColorSameAsPositive="0">
              <x14:cfvo type="autoMin"/>
              <x14:cfvo type="autoMax"/>
              <x14:borderColor rgb="FF008AEF"/>
              <x14:negativeFillColor rgb="FFFF0000"/>
              <x14:negativeBorderColor rgb="FFFF0000"/>
              <x14:axisColor rgb="FF000000"/>
            </x14:dataBar>
          </x14:cfRule>
          <xm:sqref>R59:R65</xm:sqref>
        </x14:conditionalFormatting>
        <x14:conditionalFormatting xmlns:xm="http://schemas.microsoft.com/office/excel/2006/main">
          <x14:cfRule type="dataBar" id="{4F97572A-BFBB-4EB2-8614-D025C697EF99}">
            <x14:dataBar minLength="0" maxLength="100">
              <x14:cfvo type="num">
                <xm:f>0</xm:f>
              </x14:cfvo>
              <x14:cfvo type="num">
                <xm:f>1</xm:f>
              </x14:cfvo>
              <x14:negativeFillColor rgb="FFFF0000"/>
              <x14:axisColor rgb="FF000000"/>
            </x14:dataBar>
          </x14:cfRule>
          <x14:cfRule type="dataBar" id="{882CE5F8-5ED3-4500-8C38-5F53F2AF367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B44F8FE-12CA-4482-8697-B0122A37ECE4}">
            <x14:dataBar minLength="0" maxLength="100">
              <x14:cfvo type="num">
                <xm:f>0</xm:f>
              </x14:cfvo>
              <x14:cfvo type="num">
                <xm:f>1</xm:f>
              </x14:cfvo>
              <x14:negativeFillColor rgb="FFFF0000"/>
              <x14:axisColor rgb="FF000000"/>
            </x14:dataBar>
          </x14:cfRule>
          <x14:cfRule type="dataBar" id="{9BC474E3-EB05-4899-9DA2-324B8523F219}">
            <x14:dataBar minLength="0" maxLength="100">
              <x14:cfvo type="autoMin"/>
              <x14:cfvo type="autoMax"/>
              <x14:negativeFillColor rgb="FFFF0000"/>
              <x14:axisColor rgb="FF000000"/>
            </x14:dataBar>
          </x14:cfRule>
          <x14:cfRule type="dataBar" id="{2EE48AE0-F53A-4CCC-980E-888F753DC7F2}">
            <x14:dataBar minLength="0" maxLength="100" gradient="0">
              <x14:cfvo type="num">
                <xm:f>0</xm:f>
              </x14:cfvo>
              <x14:cfvo type="num">
                <xm:f>1</xm:f>
              </x14:cfvo>
              <x14:negativeFillColor rgb="FFFF0000"/>
              <x14:axisColor rgb="FF000000"/>
            </x14:dataBar>
          </x14:cfRule>
          <x14:cfRule type="dataBar" id="{84E1D486-26B7-4B2B-878D-6987F0BAF920}">
            <x14:dataBar minLength="0" maxLength="100" border="1" negativeBarBorderColorSameAsPositive="0">
              <x14:cfvo type="autoMin"/>
              <x14:cfvo type="autoMax"/>
              <x14:borderColor rgb="FF008AEF"/>
              <x14:negativeFillColor rgb="FFFF0000"/>
              <x14:negativeBorderColor rgb="FFFF0000"/>
              <x14:axisColor rgb="FF000000"/>
            </x14:dataBar>
          </x14:cfRule>
          <xm:sqref>R68:R73 R78</xm:sqref>
        </x14:conditionalFormatting>
        <x14:conditionalFormatting xmlns:xm="http://schemas.microsoft.com/office/excel/2006/main">
          <x14:cfRule type="dataBar" id="{CD9501B5-DC83-4E2F-B2A8-A8652580E50D}">
            <x14:dataBar minLength="0" maxLength="100">
              <x14:cfvo type="num">
                <xm:f>0</xm:f>
              </x14:cfvo>
              <x14:cfvo type="num">
                <xm:f>1</xm:f>
              </x14:cfvo>
              <x14:negativeFillColor rgb="FFFF0000"/>
              <x14:axisColor rgb="FF000000"/>
            </x14:dataBar>
          </x14:cfRule>
          <x14:cfRule type="dataBar" id="{68E5AF56-CD35-4DD2-9536-A5FEC94C6E09}">
            <x14:dataBar minLength="0" maxLength="100">
              <x14:cfvo type="autoMin"/>
              <x14:cfvo type="autoMax"/>
              <x14:negativeFillColor rgb="FFFF0000"/>
              <x14:axisColor rgb="FF000000"/>
            </x14:dataBar>
          </x14:cfRule>
          <x14:cfRule type="dataBar" id="{98C54759-BD0E-476F-ADE3-FE6F860E0D8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7442624-4F00-4390-A440-0998264FB36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B288FA5-99BC-4B4C-9D94-EF7A7DF52587}">
            <x14:dataBar minLength="0" maxLength="100" gradient="0">
              <x14:cfvo type="num">
                <xm:f>0</xm:f>
              </x14:cfvo>
              <x14:cfvo type="num">
                <xm:f>1</xm:f>
              </x14:cfvo>
              <x14:negativeFillColor rgb="FFFF0000"/>
              <x14:axisColor rgb="FF000000"/>
            </x14:dataBar>
          </x14:cfRule>
          <xm:sqref>R74</xm:sqref>
        </x14:conditionalFormatting>
        <x14:conditionalFormatting xmlns:xm="http://schemas.microsoft.com/office/excel/2006/main">
          <x14:cfRule type="dataBar" id="{48857D2B-3130-4A16-A715-CAC561CE8E15}">
            <x14:dataBar minLength="0" maxLength="100">
              <x14:cfvo type="num">
                <xm:f>0</xm:f>
              </x14:cfvo>
              <x14:cfvo type="num">
                <xm:f>1</xm:f>
              </x14:cfvo>
              <x14:negativeFillColor rgb="FFFF0000"/>
              <x14:axisColor rgb="FF000000"/>
            </x14:dataBar>
          </x14:cfRule>
          <x14:cfRule type="dataBar" id="{6E0886AE-1DD3-48A2-A800-C1B828A6CB29}">
            <x14:dataBar minLength="0" maxLength="100">
              <x14:cfvo type="autoMin"/>
              <x14:cfvo type="autoMax"/>
              <x14:negativeFillColor rgb="FFFF0000"/>
              <x14:axisColor rgb="FF000000"/>
            </x14:dataBar>
          </x14:cfRule>
          <x14:cfRule type="dataBar" id="{A7178342-B543-40D7-BF06-1D33FD42E0B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05C684D-5AD8-4DEB-AB88-AC913084097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BB65CBB-CEAE-424C-AB3E-3FB6C8BDF8DD}">
            <x14:dataBar minLength="0" maxLength="100" gradient="0">
              <x14:cfvo type="num">
                <xm:f>0</xm:f>
              </x14:cfvo>
              <x14:cfvo type="num">
                <xm:f>1</xm:f>
              </x14:cfvo>
              <x14:negativeFillColor rgb="FFFF0000"/>
              <x14:axisColor rgb="FF000000"/>
            </x14:dataBar>
          </x14:cfRule>
          <xm:sqref>R75</xm:sqref>
        </x14:conditionalFormatting>
        <x14:conditionalFormatting xmlns:xm="http://schemas.microsoft.com/office/excel/2006/main">
          <x14:cfRule type="dataBar" id="{C45FFE1F-8C95-4AD0-A309-F11A18DF1DAD}">
            <x14:dataBar minLength="0" maxLength="100">
              <x14:cfvo type="num">
                <xm:f>0</xm:f>
              </x14:cfvo>
              <x14:cfvo type="num">
                <xm:f>1</xm:f>
              </x14:cfvo>
              <x14:negativeFillColor rgb="FFFF0000"/>
              <x14:axisColor rgb="FF000000"/>
            </x14:dataBar>
          </x14:cfRule>
          <x14:cfRule type="dataBar" id="{E9C770D2-89E7-4776-980F-A8783A23C9B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D76A6EE-4AFD-43B1-857D-B7E942D3468B}">
            <x14:dataBar minLength="0" maxLength="100">
              <x14:cfvo type="num">
                <xm:f>0</xm:f>
              </x14:cfvo>
              <x14:cfvo type="num">
                <xm:f>1</xm:f>
              </x14:cfvo>
              <x14:negativeFillColor rgb="FFFF0000"/>
              <x14:axisColor rgb="FF000000"/>
            </x14:dataBar>
          </x14:cfRule>
          <x14:cfRule type="dataBar" id="{F493B10B-E1A3-4755-88F3-E59AEB52E76C}">
            <x14:dataBar minLength="0" maxLength="100">
              <x14:cfvo type="autoMin"/>
              <x14:cfvo type="autoMax"/>
              <x14:negativeFillColor rgb="FFFF0000"/>
              <x14:axisColor rgb="FF000000"/>
            </x14:dataBar>
          </x14:cfRule>
          <x14:cfRule type="dataBar" id="{6275DECA-0558-43D6-AAD5-579DE088CF32}">
            <x14:dataBar minLength="0" maxLength="100" gradient="0">
              <x14:cfvo type="num">
                <xm:f>0</xm:f>
              </x14:cfvo>
              <x14:cfvo type="num">
                <xm:f>1</xm:f>
              </x14:cfvo>
              <x14:negativeFillColor rgb="FFFF0000"/>
              <x14:axisColor rgb="FF000000"/>
            </x14:dataBar>
          </x14:cfRule>
          <x14:cfRule type="dataBar" id="{B4C1E373-8FBB-44F5-9AF3-48F05FF18C35}">
            <x14:dataBar minLength="0" maxLength="100" border="1" negativeBarBorderColorSameAsPositive="0">
              <x14:cfvo type="autoMin"/>
              <x14:cfvo type="autoMax"/>
              <x14:borderColor rgb="FF008AEF"/>
              <x14:negativeFillColor rgb="FFFF0000"/>
              <x14:negativeBorderColor rgb="FFFF0000"/>
              <x14:axisColor rgb="FF000000"/>
            </x14:dataBar>
          </x14:cfRule>
          <xm:sqref>R76</xm:sqref>
        </x14:conditionalFormatting>
        <x14:conditionalFormatting xmlns:xm="http://schemas.microsoft.com/office/excel/2006/main">
          <x14:cfRule type="dataBar" id="{CB6A483F-72BB-4788-BFDE-0A999DAB110A}">
            <x14:dataBar minLength="0" maxLength="100">
              <x14:cfvo type="num">
                <xm:f>0</xm:f>
              </x14:cfvo>
              <x14:cfvo type="num">
                <xm:f>1</xm:f>
              </x14:cfvo>
              <x14:negativeFillColor rgb="FFFF0000"/>
              <x14:axisColor rgb="FF000000"/>
            </x14:dataBar>
          </x14:cfRule>
          <x14:cfRule type="dataBar" id="{119A4178-28A2-469E-8583-4E081A246737}">
            <x14:dataBar minLength="0" maxLength="100">
              <x14:cfvo type="autoMin"/>
              <x14:cfvo type="autoMax"/>
              <x14:negativeFillColor rgb="FFFF0000"/>
              <x14:axisColor rgb="FF000000"/>
            </x14:dataBar>
          </x14:cfRule>
          <x14:cfRule type="dataBar" id="{47274FDE-6E32-47B1-A575-F278F04B9D8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2B6AF45-C712-45EE-A1E8-234FABF99ED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4AAB10B-3912-4672-A921-273E7AB05FF7}">
            <x14:dataBar minLength="0" maxLength="100" gradient="0">
              <x14:cfvo type="num">
                <xm:f>0</xm:f>
              </x14:cfvo>
              <x14:cfvo type="num">
                <xm:f>1</xm:f>
              </x14:cfvo>
              <x14:negativeFillColor rgb="FFFF0000"/>
              <x14:axisColor rgb="FF000000"/>
            </x14:dataBar>
          </x14:cfRule>
          <xm:sqref>R77</xm:sqref>
        </x14:conditionalFormatting>
        <x14:conditionalFormatting xmlns:xm="http://schemas.microsoft.com/office/excel/2006/main">
          <x14:cfRule type="dataBar" id="{C4EED745-10E6-4610-BAE8-2FF881D89AD0}">
            <x14:dataBar minLength="0" maxLength="100">
              <x14:cfvo type="num">
                <xm:f>0</xm:f>
              </x14:cfvo>
              <x14:cfvo type="num">
                <xm:f>1</xm:f>
              </x14:cfvo>
              <x14:negativeFillColor rgb="FFFF0000"/>
              <x14:axisColor rgb="FF000000"/>
            </x14:dataBar>
          </x14:cfRule>
          <x14:cfRule type="dataBar" id="{DE09821B-E81F-42A0-BE13-3253D9FAD1D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6B7A006-98AD-41F1-895F-A2B1B26ECFBD}">
            <x14:dataBar minLength="0" maxLength="100">
              <x14:cfvo type="num">
                <xm:f>0</xm:f>
              </x14:cfvo>
              <x14:cfvo type="num">
                <xm:f>1</xm:f>
              </x14:cfvo>
              <x14:negativeFillColor rgb="FFFF0000"/>
              <x14:axisColor rgb="FF000000"/>
            </x14:dataBar>
          </x14:cfRule>
          <x14:cfRule type="dataBar" id="{D1010D69-5A13-4D7F-AF4E-0221E6183D71}">
            <x14:dataBar minLength="0" maxLength="100">
              <x14:cfvo type="autoMin"/>
              <x14:cfvo type="autoMax"/>
              <x14:negativeFillColor rgb="FFFF0000"/>
              <x14:axisColor rgb="FF000000"/>
            </x14:dataBar>
          </x14:cfRule>
          <x14:cfRule type="dataBar" id="{165CB997-241A-49CF-86BF-833287680404}">
            <x14:dataBar minLength="0" maxLength="100" gradient="0">
              <x14:cfvo type="num">
                <xm:f>0</xm:f>
              </x14:cfvo>
              <x14:cfvo type="num">
                <xm:f>1</xm:f>
              </x14:cfvo>
              <x14:negativeFillColor rgb="FFFF0000"/>
              <x14:axisColor rgb="FF000000"/>
            </x14:dataBar>
          </x14:cfRule>
          <x14:cfRule type="dataBar" id="{0797786B-8D4B-48C5-B9C0-8142DE3D5435}">
            <x14:dataBar minLength="0" maxLength="100" border="1" negativeBarBorderColorSameAsPositive="0">
              <x14:cfvo type="autoMin"/>
              <x14:cfvo type="autoMax"/>
              <x14:borderColor rgb="FF008AEF"/>
              <x14:negativeFillColor rgb="FFFF0000"/>
              <x14:negativeBorderColor rgb="FFFF0000"/>
              <x14:axisColor rgb="FF000000"/>
            </x14:dataBar>
          </x14:cfRule>
          <xm:sqref>R81</xm:sqref>
        </x14:conditionalFormatting>
        <x14:conditionalFormatting xmlns:xm="http://schemas.microsoft.com/office/excel/2006/main">
          <x14:cfRule type="dataBar" id="{EA7A4E70-5F4F-4030-BEFF-17782D933208}">
            <x14:dataBar minLength="0" maxLength="100">
              <x14:cfvo type="num">
                <xm:f>0</xm:f>
              </x14:cfvo>
              <x14:cfvo type="num">
                <xm:f>1</xm:f>
              </x14:cfvo>
              <x14:negativeFillColor rgb="FFFF0000"/>
              <x14:axisColor rgb="FF000000"/>
            </x14:dataBar>
          </x14:cfRule>
          <x14:cfRule type="dataBar" id="{B8211DE0-BCAE-47C2-929C-5F42AAF59DB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6FC092F-5FF8-4C9B-B0F5-8966E5B58D06}">
            <x14:dataBar minLength="0" maxLength="100">
              <x14:cfvo type="num">
                <xm:f>0</xm:f>
              </x14:cfvo>
              <x14:cfvo type="num">
                <xm:f>1</xm:f>
              </x14:cfvo>
              <x14:negativeFillColor rgb="FFFF0000"/>
              <x14:axisColor rgb="FF000000"/>
            </x14:dataBar>
          </x14:cfRule>
          <x14:cfRule type="dataBar" id="{62CF4A2E-CCE0-47F4-9CE0-CA03108B641E}">
            <x14:dataBar minLength="0" maxLength="100">
              <x14:cfvo type="autoMin"/>
              <x14:cfvo type="autoMax"/>
              <x14:negativeFillColor rgb="FFFF0000"/>
              <x14:axisColor rgb="FF000000"/>
            </x14:dataBar>
          </x14:cfRule>
          <x14:cfRule type="dataBar" id="{447271EC-D0A5-4D72-B449-F489A8E871EC}">
            <x14:dataBar minLength="0" maxLength="100" gradient="0">
              <x14:cfvo type="num">
                <xm:f>0</xm:f>
              </x14:cfvo>
              <x14:cfvo type="num">
                <xm:f>1</xm:f>
              </x14:cfvo>
              <x14:negativeFillColor rgb="FFFF0000"/>
              <x14:axisColor rgb="FF000000"/>
            </x14:dataBar>
          </x14:cfRule>
          <x14:cfRule type="dataBar" id="{A7F2C50A-B86C-43B6-BE98-A1EEBBEB23E3}">
            <x14:dataBar minLength="0" maxLength="100" border="1" negativeBarBorderColorSameAsPositive="0">
              <x14:cfvo type="autoMin"/>
              <x14:cfvo type="autoMax"/>
              <x14:borderColor rgb="FF008AEF"/>
              <x14:negativeFillColor rgb="FFFF0000"/>
              <x14:negativeBorderColor rgb="FFFF0000"/>
              <x14:axisColor rgb="FF000000"/>
            </x14:dataBar>
          </x14:cfRule>
          <xm:sqref>R82:R98</xm:sqref>
        </x14:conditionalFormatting>
        <x14:conditionalFormatting xmlns:xm="http://schemas.microsoft.com/office/excel/2006/main">
          <x14:cfRule type="dataBar" id="{B1FA8775-ECAC-49AD-B322-6EC032FEE7B3}">
            <x14:dataBar minLength="0" maxLength="100">
              <x14:cfvo type="num">
                <xm:f>0</xm:f>
              </x14:cfvo>
              <x14:cfvo type="num">
                <xm:f>1</xm:f>
              </x14:cfvo>
              <x14:negativeFillColor rgb="FFFF0000"/>
              <x14:axisColor rgb="FF000000"/>
            </x14:dataBar>
          </x14:cfRule>
          <x14:cfRule type="dataBar" id="{C55CA113-18FE-467D-92CD-B3637755F4D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5AB187D-A98B-4F93-BA80-F7AEB72DE178}">
            <x14:dataBar minLength="0" maxLength="100">
              <x14:cfvo type="num">
                <xm:f>0</xm:f>
              </x14:cfvo>
              <x14:cfvo type="num">
                <xm:f>1</xm:f>
              </x14:cfvo>
              <x14:negativeFillColor rgb="FFFF0000"/>
              <x14:axisColor rgb="FF000000"/>
            </x14:dataBar>
          </x14:cfRule>
          <x14:cfRule type="dataBar" id="{A14EC152-E768-45B1-9312-85E80763753A}">
            <x14:dataBar minLength="0" maxLength="100">
              <x14:cfvo type="autoMin"/>
              <x14:cfvo type="autoMax"/>
              <x14:negativeFillColor rgb="FFFF0000"/>
              <x14:axisColor rgb="FF000000"/>
            </x14:dataBar>
          </x14:cfRule>
          <x14:cfRule type="dataBar" id="{81ED4174-158E-4F96-8E8D-3E8838E97733}">
            <x14:dataBar minLength="0" maxLength="100" gradient="0">
              <x14:cfvo type="num">
                <xm:f>0</xm:f>
              </x14:cfvo>
              <x14:cfvo type="num">
                <xm:f>1</xm:f>
              </x14:cfvo>
              <x14:negativeFillColor rgb="FFFF0000"/>
              <x14:axisColor rgb="FF000000"/>
            </x14:dataBar>
          </x14:cfRule>
          <x14:cfRule type="dataBar" id="{DBF78396-74FD-4C31-8415-26BAD26DE3CC}">
            <x14:dataBar minLength="0" maxLength="100" border="1" negativeBarBorderColorSameAsPositive="0">
              <x14:cfvo type="autoMin"/>
              <x14:cfvo type="autoMax"/>
              <x14:borderColor rgb="FF008AEF"/>
              <x14:negativeFillColor rgb="FFFF0000"/>
              <x14:negativeBorderColor rgb="FFFF0000"/>
              <x14:axisColor rgb="FF000000"/>
            </x14:dataBar>
          </x14:cfRule>
          <xm:sqref>R102:R106</xm:sqref>
        </x14:conditionalFormatting>
        <x14:conditionalFormatting xmlns:xm="http://schemas.microsoft.com/office/excel/2006/main">
          <x14:cfRule type="dataBar" id="{800FFB97-DA4E-4E45-A32F-7D3FF5BD3096}">
            <x14:dataBar minLength="0" maxLength="100">
              <x14:cfvo type="num">
                <xm:f>0</xm:f>
              </x14:cfvo>
              <x14:cfvo type="num">
                <xm:f>1</xm:f>
              </x14:cfvo>
              <x14:negativeFillColor rgb="FFFF0000"/>
              <x14:axisColor rgb="FF000000"/>
            </x14:dataBar>
          </x14:cfRule>
          <x14:cfRule type="dataBar" id="{5B148555-9D67-443A-BC06-AC7AD5BCE27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06ED20F-BE6D-41BD-8851-D0B33855CAA7}">
            <x14:dataBar minLength="0" maxLength="100">
              <x14:cfvo type="num">
                <xm:f>0</xm:f>
              </x14:cfvo>
              <x14:cfvo type="num">
                <xm:f>1</xm:f>
              </x14:cfvo>
              <x14:negativeFillColor rgb="FFFF0000"/>
              <x14:axisColor rgb="FF000000"/>
            </x14:dataBar>
          </x14:cfRule>
          <x14:cfRule type="dataBar" id="{493278E1-F9AA-4C89-9515-2E9E6175EC4E}">
            <x14:dataBar minLength="0" maxLength="100">
              <x14:cfvo type="autoMin"/>
              <x14:cfvo type="autoMax"/>
              <x14:negativeFillColor rgb="FFFF0000"/>
              <x14:axisColor rgb="FF000000"/>
            </x14:dataBar>
          </x14:cfRule>
          <x14:cfRule type="dataBar" id="{365EDCB3-812A-495D-9D54-C52651A25364}">
            <x14:dataBar minLength="0" maxLength="100" gradient="0">
              <x14:cfvo type="num">
                <xm:f>0</xm:f>
              </x14:cfvo>
              <x14:cfvo type="num">
                <xm:f>1</xm:f>
              </x14:cfvo>
              <x14:negativeFillColor rgb="FFFF0000"/>
              <x14:axisColor rgb="FF000000"/>
            </x14:dataBar>
          </x14:cfRule>
          <x14:cfRule type="dataBar" id="{EA0FAFA0-08A7-4839-B5F1-186F445595C8}">
            <x14:dataBar minLength="0" maxLength="100" border="1" negativeBarBorderColorSameAsPositive="0">
              <x14:cfvo type="autoMin"/>
              <x14:cfvo type="autoMax"/>
              <x14:borderColor rgb="FF008AEF"/>
              <x14:negativeFillColor rgb="FFFF0000"/>
              <x14:negativeBorderColor rgb="FFFF0000"/>
              <x14:axisColor rgb="FF000000"/>
            </x14:dataBar>
          </x14:cfRule>
          <xm:sqref>R110:R115</xm:sqref>
        </x14:conditionalFormatting>
        <x14:conditionalFormatting xmlns:xm="http://schemas.microsoft.com/office/excel/2006/main">
          <x14:cfRule type="dataBar" id="{FA764F65-0D4D-42FA-BD6F-B368051E0926}">
            <x14:dataBar minLength="0" maxLength="100">
              <x14:cfvo type="num">
                <xm:f>0</xm:f>
              </x14:cfvo>
              <x14:cfvo type="num">
                <xm:f>1</xm:f>
              </x14:cfvo>
              <x14:negativeFillColor rgb="FFFF0000"/>
              <x14:axisColor rgb="FF000000"/>
            </x14:dataBar>
          </x14:cfRule>
          <x14:cfRule type="dataBar" id="{D520DF3A-7724-4B91-B7B4-6DAD95CDC776}">
            <x14:dataBar minLength="0" maxLength="100">
              <x14:cfvo type="num">
                <xm:f>0</xm:f>
              </x14:cfvo>
              <x14:cfvo type="num">
                <xm:f>1</xm:f>
              </x14:cfvo>
              <x14:negativeFillColor rgb="FFFF0000"/>
              <x14:axisColor rgb="FF000000"/>
            </x14:dataBar>
          </x14:cfRule>
          <x14:cfRule type="dataBar" id="{6A08CC95-54D4-414B-9B52-E90652B414E9}">
            <x14:dataBar minLength="0" maxLength="100">
              <x14:cfvo type="autoMin"/>
              <x14:cfvo type="autoMax"/>
              <x14:negativeFillColor rgb="FFFF0000"/>
              <x14:axisColor rgb="FF000000"/>
            </x14:dataBar>
          </x14:cfRule>
          <x14:cfRule type="dataBar" id="{C529F5EC-8ACA-4328-A6AC-11290BF48A2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20CA142-D309-4D57-B4B8-732678A6E4C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EAB16FC-7DD3-4C1B-8006-906AA3163D2E}">
            <x14:dataBar minLength="0" maxLength="100" gradient="0">
              <x14:cfvo type="num">
                <xm:f>0</xm:f>
              </x14:cfvo>
              <x14:cfvo type="num">
                <xm:f>1</xm:f>
              </x14:cfvo>
              <x14:negativeFillColor rgb="FFFF0000"/>
              <x14:axisColor rgb="FF000000"/>
            </x14:dataBar>
          </x14:cfRule>
          <xm:sqref>R46:S46</xm:sqref>
        </x14:conditionalFormatting>
        <x14:conditionalFormatting xmlns:xm="http://schemas.microsoft.com/office/excel/2006/main">
          <x14:cfRule type="dataBar" id="{31C7705F-EA70-4A81-9167-EB3D8E562AD8}">
            <x14:dataBar minLength="0" maxLength="100">
              <x14:cfvo type="num">
                <xm:f>0</xm:f>
              </x14:cfvo>
              <x14:cfvo type="num">
                <xm:f>1</xm:f>
              </x14:cfvo>
              <x14:negativeFillColor rgb="FFFF0000"/>
              <x14:axisColor rgb="FF000000"/>
            </x14:dataBar>
          </x14:cfRule>
          <x14:cfRule type="dataBar" id="{7FA10865-40D7-4C9B-9BEC-D0F188B2552D}">
            <x14:dataBar minLength="0" maxLength="100">
              <x14:cfvo type="num">
                <xm:f>0</xm:f>
              </x14:cfvo>
              <x14:cfvo type="num">
                <xm:f>1</xm:f>
              </x14:cfvo>
              <x14:negativeFillColor rgb="FFFF0000"/>
              <x14:axisColor rgb="FF000000"/>
            </x14:dataBar>
          </x14:cfRule>
          <x14:cfRule type="dataBar" id="{5A061A5F-A3DF-461A-A560-930DAA2562D2}">
            <x14:dataBar minLength="0" maxLength="100">
              <x14:cfvo type="autoMin"/>
              <x14:cfvo type="autoMax"/>
              <x14:negativeFillColor rgb="FFFF0000"/>
              <x14:axisColor rgb="FF000000"/>
            </x14:dataBar>
          </x14:cfRule>
          <x14:cfRule type="dataBar" id="{D01E2429-8A42-4C6D-8C4F-D2CAA104D3A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47F9F0E-BD28-4407-BF76-94CC2123B7F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8511CF5-DBFB-478B-B635-8AF488A42E44}">
            <x14:dataBar minLength="0" maxLength="100" gradient="0">
              <x14:cfvo type="num">
                <xm:f>0</xm:f>
              </x14:cfvo>
              <x14:cfvo type="num">
                <xm:f>1</xm:f>
              </x14:cfvo>
              <x14:negativeFillColor rgb="FFFF0000"/>
              <x14:axisColor rgb="FF000000"/>
            </x14:dataBar>
          </x14:cfRule>
          <xm:sqref>R47:S47</xm:sqref>
        </x14:conditionalFormatting>
        <x14:conditionalFormatting xmlns:xm="http://schemas.microsoft.com/office/excel/2006/main">
          <x14:cfRule type="dataBar" id="{61162303-AFAC-4A49-B56E-31DE758B14C2}">
            <x14:dataBar minLength="0" maxLength="100">
              <x14:cfvo type="num">
                <xm:f>0</xm:f>
              </x14:cfvo>
              <x14:cfvo type="num">
                <xm:f>1</xm:f>
              </x14:cfvo>
              <x14:negativeFillColor rgb="FFFF0000"/>
              <x14:axisColor rgb="FF000000"/>
            </x14:dataBar>
          </x14:cfRule>
          <x14:cfRule type="dataBar" id="{CF155C99-D186-4DFE-BDEE-3C6538A02E29}">
            <x14:dataBar minLength="0" maxLength="100">
              <x14:cfvo type="num">
                <xm:f>0</xm:f>
              </x14:cfvo>
              <x14:cfvo type="num">
                <xm:f>1</xm:f>
              </x14:cfvo>
              <x14:negativeFillColor rgb="FFFF0000"/>
              <x14:axisColor rgb="FF000000"/>
            </x14:dataBar>
          </x14:cfRule>
          <x14:cfRule type="dataBar" id="{A087E810-B804-4F08-81E4-4EF0B26EDC35}">
            <x14:dataBar minLength="0" maxLength="100">
              <x14:cfvo type="autoMin"/>
              <x14:cfvo type="autoMax"/>
              <x14:negativeFillColor rgb="FFFF0000"/>
              <x14:axisColor rgb="FF000000"/>
            </x14:dataBar>
          </x14:cfRule>
          <x14:cfRule type="dataBar" id="{B2DACF69-B837-40D6-AB93-47C073016C5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AF5D173-A044-42FF-AF3B-1B9698CFC4B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F34DE43-0E2B-4C7F-8C84-4B8D4CFEA6BE}">
            <x14:dataBar minLength="0" maxLength="100" gradient="0">
              <x14:cfvo type="num">
                <xm:f>0</xm:f>
              </x14:cfvo>
              <x14:cfvo type="num">
                <xm:f>1</xm:f>
              </x14:cfvo>
              <x14:negativeFillColor rgb="FFFF0000"/>
              <x14:axisColor rgb="FF000000"/>
            </x14:dataBar>
          </x14:cfRule>
          <xm:sqref>R48:S48</xm:sqref>
        </x14:conditionalFormatting>
        <x14:conditionalFormatting xmlns:xm="http://schemas.microsoft.com/office/excel/2006/main">
          <x14:cfRule type="dataBar" id="{B3A0F150-D336-4A33-8C31-7A34BFD6B30D}">
            <x14:dataBar minLength="0" maxLength="100">
              <x14:cfvo type="num">
                <xm:f>0</xm:f>
              </x14:cfvo>
              <x14:cfvo type="num">
                <xm:f>1</xm:f>
              </x14:cfvo>
              <x14:negativeFillColor rgb="FFFF0000"/>
              <x14:axisColor rgb="FF000000"/>
            </x14:dataBar>
          </x14:cfRule>
          <x14:cfRule type="dataBar" id="{64396F87-4B8B-43F0-B379-77381E81ACCD}">
            <x14:dataBar minLength="0" maxLength="100">
              <x14:cfvo type="num">
                <xm:f>0</xm:f>
              </x14:cfvo>
              <x14:cfvo type="num">
                <xm:f>1</xm:f>
              </x14:cfvo>
              <x14:negativeFillColor rgb="FFFF0000"/>
              <x14:axisColor rgb="FF000000"/>
            </x14:dataBar>
          </x14:cfRule>
          <x14:cfRule type="dataBar" id="{032B5A7D-ECA2-4324-A696-089A23C417DC}">
            <x14:dataBar minLength="0" maxLength="100">
              <x14:cfvo type="autoMin"/>
              <x14:cfvo type="autoMax"/>
              <x14:negativeFillColor rgb="FFFF0000"/>
              <x14:axisColor rgb="FF000000"/>
            </x14:dataBar>
          </x14:cfRule>
          <x14:cfRule type="dataBar" id="{9380206B-93EE-46B1-8A9D-127652FF76B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414097F-2AA9-43B1-9C5F-4AA7B77E736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C103A0F-DE48-4B38-A85E-5AB9F398E215}">
            <x14:dataBar minLength="0" maxLength="100" gradient="0">
              <x14:cfvo type="num">
                <xm:f>0</xm:f>
              </x14:cfvo>
              <x14:cfvo type="num">
                <xm:f>1</xm:f>
              </x14:cfvo>
              <x14:negativeFillColor rgb="FFFF0000"/>
              <x14:axisColor rgb="FF000000"/>
            </x14:dataBar>
          </x14:cfRule>
          <xm:sqref>S11</xm:sqref>
        </x14:conditionalFormatting>
        <x14:conditionalFormatting xmlns:xm="http://schemas.microsoft.com/office/excel/2006/main">
          <x14:cfRule type="dataBar" id="{0CEE261F-9701-42A8-A08E-BF70DB32226B}">
            <x14:dataBar minLength="0" maxLength="100">
              <x14:cfvo type="num">
                <xm:f>0</xm:f>
              </x14:cfvo>
              <x14:cfvo type="num">
                <xm:f>1</xm:f>
              </x14:cfvo>
              <x14:negativeFillColor rgb="FFFF0000"/>
              <x14:axisColor rgb="FF000000"/>
            </x14:dataBar>
          </x14:cfRule>
          <x14:cfRule type="dataBar" id="{3AAE26B3-87B5-43A6-B835-91A3870C1FCB}">
            <x14:dataBar minLength="0" maxLength="100">
              <x14:cfvo type="num">
                <xm:f>0</xm:f>
              </x14:cfvo>
              <x14:cfvo type="num">
                <xm:f>1</xm:f>
              </x14:cfvo>
              <x14:negativeFillColor rgb="FFFF0000"/>
              <x14:axisColor rgb="FF000000"/>
            </x14:dataBar>
          </x14:cfRule>
          <x14:cfRule type="dataBar" id="{F9E812A9-00AA-464A-989D-15445D8CE48B}">
            <x14:dataBar minLength="0" maxLength="100">
              <x14:cfvo type="autoMin"/>
              <x14:cfvo type="autoMax"/>
              <x14:negativeFillColor rgb="FFFF0000"/>
              <x14:axisColor rgb="FF000000"/>
            </x14:dataBar>
          </x14:cfRule>
          <x14:cfRule type="dataBar" id="{DB9D9AB7-4126-4587-9966-618C6E3ECBD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F12827A-7760-4A37-882E-842C4321502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6C88F1B-2DBE-401E-BCFD-2D477D7919F8}">
            <x14:dataBar minLength="0" maxLength="100" gradient="0">
              <x14:cfvo type="num">
                <xm:f>0</xm:f>
              </x14:cfvo>
              <x14:cfvo type="num">
                <xm:f>1</xm:f>
              </x14:cfvo>
              <x14:negativeFillColor rgb="FFFF0000"/>
              <x14:axisColor rgb="FF000000"/>
            </x14:dataBar>
          </x14:cfRule>
          <xm:sqref>S12:S15</xm:sqref>
        </x14:conditionalFormatting>
        <x14:conditionalFormatting xmlns:xm="http://schemas.microsoft.com/office/excel/2006/main">
          <x14:cfRule type="dataBar" id="{6DB199E2-867F-4F4A-9173-3DAF22344645}">
            <x14:dataBar minLength="0" maxLength="100">
              <x14:cfvo type="num">
                <xm:f>0</xm:f>
              </x14:cfvo>
              <x14:cfvo type="num">
                <xm:f>1</xm:f>
              </x14:cfvo>
              <x14:negativeFillColor rgb="FFFF0000"/>
              <x14:axisColor rgb="FF000000"/>
            </x14:dataBar>
          </x14:cfRule>
          <x14:cfRule type="dataBar" id="{DBBEF3FC-5ACB-4FBB-AF1D-5864851ABFEC}">
            <x14:dataBar minLength="0" maxLength="100">
              <x14:cfvo type="num">
                <xm:f>0</xm:f>
              </x14:cfvo>
              <x14:cfvo type="num">
                <xm:f>1</xm:f>
              </x14:cfvo>
              <x14:negativeFillColor rgb="FFFF0000"/>
              <x14:axisColor rgb="FF000000"/>
            </x14:dataBar>
          </x14:cfRule>
          <x14:cfRule type="dataBar" id="{80979792-0A64-404B-A895-20E21C99262D}">
            <x14:dataBar minLength="0" maxLength="100">
              <x14:cfvo type="autoMin"/>
              <x14:cfvo type="autoMax"/>
              <x14:negativeFillColor rgb="FFFF0000"/>
              <x14:axisColor rgb="FF000000"/>
            </x14:dataBar>
          </x14:cfRule>
          <x14:cfRule type="dataBar" id="{8F2FC538-C289-456D-BB08-05B7221CBFD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A5DD4C9-622F-43DF-ADFE-DF665EDC4E2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CCAB411-CC45-4742-8086-FBC3D988FCE0}">
            <x14:dataBar minLength="0" maxLength="100" gradient="0">
              <x14:cfvo type="num">
                <xm:f>0</xm:f>
              </x14:cfvo>
              <x14:cfvo type="num">
                <xm:f>1</xm:f>
              </x14:cfvo>
              <x14:negativeFillColor rgb="FFFF0000"/>
              <x14:axisColor rgb="FF000000"/>
            </x14:dataBar>
          </x14:cfRule>
          <xm:sqref>S16</xm:sqref>
        </x14:conditionalFormatting>
        <x14:conditionalFormatting xmlns:xm="http://schemas.microsoft.com/office/excel/2006/main">
          <x14:cfRule type="dataBar" id="{5A2F9FCC-D9BA-47D4-99DB-8C9167371ED3}">
            <x14:dataBar minLength="0" maxLength="100">
              <x14:cfvo type="num">
                <xm:f>0</xm:f>
              </x14:cfvo>
              <x14:cfvo type="num">
                <xm:f>1</xm:f>
              </x14:cfvo>
              <x14:negativeFillColor rgb="FFFF0000"/>
              <x14:axisColor rgb="FF000000"/>
            </x14:dataBar>
          </x14:cfRule>
          <x14:cfRule type="dataBar" id="{A35A3C11-91ED-4626-9078-96514C73C941}">
            <x14:dataBar minLength="0" maxLength="100">
              <x14:cfvo type="num">
                <xm:f>0</xm:f>
              </x14:cfvo>
              <x14:cfvo type="num">
                <xm:f>1</xm:f>
              </x14:cfvo>
              <x14:negativeFillColor rgb="FFFF0000"/>
              <x14:axisColor rgb="FF000000"/>
            </x14:dataBar>
          </x14:cfRule>
          <x14:cfRule type="dataBar" id="{51EBE231-7D2D-47EF-B530-80678FD1E232}">
            <x14:dataBar minLength="0" maxLength="100">
              <x14:cfvo type="autoMin"/>
              <x14:cfvo type="autoMax"/>
              <x14:negativeFillColor rgb="FFFF0000"/>
              <x14:axisColor rgb="FF000000"/>
            </x14:dataBar>
          </x14:cfRule>
          <x14:cfRule type="dataBar" id="{33B7653F-A780-45B4-9B5C-29857D84979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F3252C6-E3CF-481D-A090-98F6CEA69E6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9C83542-ABCD-41F9-8B24-820F306257BF}">
            <x14:dataBar minLength="0" maxLength="100" gradient="0">
              <x14:cfvo type="num">
                <xm:f>0</xm:f>
              </x14:cfvo>
              <x14:cfvo type="num">
                <xm:f>1</xm:f>
              </x14:cfvo>
              <x14:negativeFillColor rgb="FFFF0000"/>
              <x14:axisColor rgb="FF000000"/>
            </x14:dataBar>
          </x14:cfRule>
          <xm:sqref>S17</xm:sqref>
        </x14:conditionalFormatting>
        <x14:conditionalFormatting xmlns:xm="http://schemas.microsoft.com/office/excel/2006/main">
          <x14:cfRule type="dataBar" id="{437A5163-D132-4FC6-8587-A3B71DB6A8FF}">
            <x14:dataBar minLength="0" maxLength="100">
              <x14:cfvo type="num">
                <xm:f>0</xm:f>
              </x14:cfvo>
              <x14:cfvo type="num">
                <xm:f>1</xm:f>
              </x14:cfvo>
              <x14:negativeFillColor rgb="FFFF0000"/>
              <x14:axisColor rgb="FF000000"/>
            </x14:dataBar>
          </x14:cfRule>
          <x14:cfRule type="dataBar" id="{469ADF75-F6DA-4A30-9712-9628EB133EE0}">
            <x14:dataBar minLength="0" maxLength="100">
              <x14:cfvo type="num">
                <xm:f>0</xm:f>
              </x14:cfvo>
              <x14:cfvo type="num">
                <xm:f>1</xm:f>
              </x14:cfvo>
              <x14:negativeFillColor rgb="FFFF0000"/>
              <x14:axisColor rgb="FF000000"/>
            </x14:dataBar>
          </x14:cfRule>
          <x14:cfRule type="dataBar" id="{E9FCC906-C441-49FA-BE70-789F71BB485F}">
            <x14:dataBar minLength="0" maxLength="100">
              <x14:cfvo type="autoMin"/>
              <x14:cfvo type="autoMax"/>
              <x14:negativeFillColor rgb="FFFF0000"/>
              <x14:axisColor rgb="FF000000"/>
            </x14:dataBar>
          </x14:cfRule>
          <x14:cfRule type="dataBar" id="{A5D21BFF-94BE-4556-8BF0-AF05DE9E0B6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B8745C2-E90E-4414-A412-C647E439EFF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F3EA4BC-561C-4CA2-AA73-95DFE5D5AB2D}">
            <x14:dataBar minLength="0" maxLength="100" gradient="0">
              <x14:cfvo type="num">
                <xm:f>0</xm:f>
              </x14:cfvo>
              <x14:cfvo type="num">
                <xm:f>1</xm:f>
              </x14:cfvo>
              <x14:negativeFillColor rgb="FFFF0000"/>
              <x14:axisColor rgb="FF000000"/>
            </x14:dataBar>
          </x14:cfRule>
          <xm:sqref>S18</xm:sqref>
        </x14:conditionalFormatting>
        <x14:conditionalFormatting xmlns:xm="http://schemas.microsoft.com/office/excel/2006/main">
          <x14:cfRule type="dataBar" id="{6917A2B9-1FE0-4C69-85B5-8F4E77DDF269}">
            <x14:dataBar minLength="0" maxLength="100">
              <x14:cfvo type="num">
                <xm:f>0</xm:f>
              </x14:cfvo>
              <x14:cfvo type="num">
                <xm:f>1</xm:f>
              </x14:cfvo>
              <x14:negativeFillColor rgb="FFFF0000"/>
              <x14:axisColor rgb="FF000000"/>
            </x14:dataBar>
          </x14:cfRule>
          <x14:cfRule type="dataBar" id="{6DAD7975-3749-45E2-B312-A6537607E211}">
            <x14:dataBar minLength="0" maxLength="100">
              <x14:cfvo type="num">
                <xm:f>0</xm:f>
              </x14:cfvo>
              <x14:cfvo type="num">
                <xm:f>1</xm:f>
              </x14:cfvo>
              <x14:negativeFillColor rgb="FFFF0000"/>
              <x14:axisColor rgb="FF000000"/>
            </x14:dataBar>
          </x14:cfRule>
          <x14:cfRule type="dataBar" id="{90273F09-3A32-4CDF-83BF-7ADDF1639FD1}">
            <x14:dataBar minLength="0" maxLength="100">
              <x14:cfvo type="autoMin"/>
              <x14:cfvo type="autoMax"/>
              <x14:negativeFillColor rgb="FFFF0000"/>
              <x14:axisColor rgb="FF000000"/>
            </x14:dataBar>
          </x14:cfRule>
          <x14:cfRule type="dataBar" id="{91CD58CD-23A2-4916-8FF3-61574D3F6A4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DF70748-0152-46CB-AC9A-F4F1327D1B3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06126C8-A034-40AD-BAB1-D492AEB0AE5D}">
            <x14:dataBar minLength="0" maxLength="100" gradient="0">
              <x14:cfvo type="num">
                <xm:f>0</xm:f>
              </x14:cfvo>
              <x14:cfvo type="num">
                <xm:f>1</xm:f>
              </x14:cfvo>
              <x14:negativeFillColor rgb="FFFF0000"/>
              <x14:axisColor rgb="FF000000"/>
            </x14:dataBar>
          </x14:cfRule>
          <xm:sqref>S19</xm:sqref>
        </x14:conditionalFormatting>
        <x14:conditionalFormatting xmlns:xm="http://schemas.microsoft.com/office/excel/2006/main">
          <x14:cfRule type="dataBar" id="{2AEAF430-D202-406C-8D0C-AB74E3B4D7E4}">
            <x14:dataBar minLength="0" maxLength="100">
              <x14:cfvo type="num">
                <xm:f>0</xm:f>
              </x14:cfvo>
              <x14:cfvo type="num">
                <xm:f>1</xm:f>
              </x14:cfvo>
              <x14:negativeFillColor rgb="FFFF0000"/>
              <x14:axisColor rgb="FF000000"/>
            </x14:dataBar>
          </x14:cfRule>
          <x14:cfRule type="dataBar" id="{4CFABB17-BC96-45DF-9D4F-1213FB88C79A}">
            <x14:dataBar minLength="0" maxLength="100">
              <x14:cfvo type="num">
                <xm:f>0</xm:f>
              </x14:cfvo>
              <x14:cfvo type="num">
                <xm:f>1</xm:f>
              </x14:cfvo>
              <x14:negativeFillColor rgb="FFFF0000"/>
              <x14:axisColor rgb="FF000000"/>
            </x14:dataBar>
          </x14:cfRule>
          <x14:cfRule type="dataBar" id="{4C2CF1EC-B043-4407-9107-BD1251B2E801}">
            <x14:dataBar minLength="0" maxLength="100">
              <x14:cfvo type="autoMin"/>
              <x14:cfvo type="autoMax"/>
              <x14:negativeFillColor rgb="FFFF0000"/>
              <x14:axisColor rgb="FF000000"/>
            </x14:dataBar>
          </x14:cfRule>
          <x14:cfRule type="dataBar" id="{40A5E22B-6146-4DB0-B004-8E981AE5760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AC5D703-23E0-41E6-8470-33AA61C339D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E6FD569-EDB3-4588-BDC5-B46F0ED67FA9}">
            <x14:dataBar minLength="0" maxLength="100" gradient="0">
              <x14:cfvo type="num">
                <xm:f>0</xm:f>
              </x14:cfvo>
              <x14:cfvo type="num">
                <xm:f>1</xm:f>
              </x14:cfvo>
              <x14:negativeFillColor rgb="FFFF0000"/>
              <x14:axisColor rgb="FF000000"/>
            </x14:dataBar>
          </x14:cfRule>
          <xm:sqref>S20</xm:sqref>
        </x14:conditionalFormatting>
        <x14:conditionalFormatting xmlns:xm="http://schemas.microsoft.com/office/excel/2006/main">
          <x14:cfRule type="dataBar" id="{51432994-2517-463E-8D39-D7894E441995}">
            <x14:dataBar minLength="0" maxLength="100">
              <x14:cfvo type="num">
                <xm:f>0</xm:f>
              </x14:cfvo>
              <x14:cfvo type="num">
                <xm:f>1</xm:f>
              </x14:cfvo>
              <x14:negativeFillColor rgb="FFFF0000"/>
              <x14:axisColor rgb="FF000000"/>
            </x14:dataBar>
          </x14:cfRule>
          <x14:cfRule type="dataBar" id="{CD6E9A56-DAC1-4ACC-8910-08D9C15CB787}">
            <x14:dataBar minLength="0" maxLength="100">
              <x14:cfvo type="num">
                <xm:f>0</xm:f>
              </x14:cfvo>
              <x14:cfvo type="num">
                <xm:f>1</xm:f>
              </x14:cfvo>
              <x14:negativeFillColor rgb="FFFF0000"/>
              <x14:axisColor rgb="FF000000"/>
            </x14:dataBar>
          </x14:cfRule>
          <x14:cfRule type="dataBar" id="{1EF64E2A-0B1B-4038-B5D8-FD58F948B527}">
            <x14:dataBar minLength="0" maxLength="100">
              <x14:cfvo type="autoMin"/>
              <x14:cfvo type="autoMax"/>
              <x14:negativeFillColor rgb="FFFF0000"/>
              <x14:axisColor rgb="FF000000"/>
            </x14:dataBar>
          </x14:cfRule>
          <x14:cfRule type="dataBar" id="{D97220E8-51CB-48FD-8430-C573649677D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282300E-D1DC-4618-A7BD-1DFF14152F7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54C8EA5-A771-46B7-9C51-165519F039E4}">
            <x14:dataBar minLength="0" maxLength="100" gradient="0">
              <x14:cfvo type="num">
                <xm:f>0</xm:f>
              </x14:cfvo>
              <x14:cfvo type="num">
                <xm:f>1</xm:f>
              </x14:cfvo>
              <x14:negativeFillColor rgb="FFFF0000"/>
              <x14:axisColor rgb="FF000000"/>
            </x14:dataBar>
          </x14:cfRule>
          <xm:sqref>S21</xm:sqref>
        </x14:conditionalFormatting>
        <x14:conditionalFormatting xmlns:xm="http://schemas.microsoft.com/office/excel/2006/main">
          <x14:cfRule type="dataBar" id="{F9D26FA6-80CB-4FEA-983E-73A8B82FE4DF}">
            <x14:dataBar minLength="0" maxLength="100">
              <x14:cfvo type="num">
                <xm:f>0</xm:f>
              </x14:cfvo>
              <x14:cfvo type="num">
                <xm:f>1</xm:f>
              </x14:cfvo>
              <x14:negativeFillColor rgb="FFFF0000"/>
              <x14:axisColor rgb="FF000000"/>
            </x14:dataBar>
          </x14:cfRule>
          <x14:cfRule type="dataBar" id="{CC9ADFDC-875B-4479-996C-25E034A0D8DE}">
            <x14:dataBar minLength="0" maxLength="100">
              <x14:cfvo type="num">
                <xm:f>0</xm:f>
              </x14:cfvo>
              <x14:cfvo type="num">
                <xm:f>1</xm:f>
              </x14:cfvo>
              <x14:negativeFillColor rgb="FFFF0000"/>
              <x14:axisColor rgb="FF000000"/>
            </x14:dataBar>
          </x14:cfRule>
          <x14:cfRule type="dataBar" id="{833EAA77-0846-4D43-BD35-5DF16C2C90D9}">
            <x14:dataBar minLength="0" maxLength="100">
              <x14:cfvo type="autoMin"/>
              <x14:cfvo type="autoMax"/>
              <x14:negativeFillColor rgb="FFFF0000"/>
              <x14:axisColor rgb="FF000000"/>
            </x14:dataBar>
          </x14:cfRule>
          <x14:cfRule type="dataBar" id="{2E893DD9-9E1A-4D7A-B99F-249D6710807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9743B84-6FFD-4ADC-83EB-2ECF1FD0A22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8206AD0-A842-4E7A-B971-D9E08847EDA1}">
            <x14:dataBar minLength="0" maxLength="100" gradient="0">
              <x14:cfvo type="num">
                <xm:f>0</xm:f>
              </x14:cfvo>
              <x14:cfvo type="num">
                <xm:f>1</xm:f>
              </x14:cfvo>
              <x14:negativeFillColor rgb="FFFF0000"/>
              <x14:axisColor rgb="FF000000"/>
            </x14:dataBar>
          </x14:cfRule>
          <xm:sqref>S22</xm:sqref>
        </x14:conditionalFormatting>
        <x14:conditionalFormatting xmlns:xm="http://schemas.microsoft.com/office/excel/2006/main">
          <x14:cfRule type="dataBar" id="{019AEA3B-A8BC-451C-B6CC-DB57EA430D12}">
            <x14:dataBar minLength="0" maxLength="100">
              <x14:cfvo type="num">
                <xm:f>0</xm:f>
              </x14:cfvo>
              <x14:cfvo type="num">
                <xm:f>1</xm:f>
              </x14:cfvo>
              <x14:negativeFillColor rgb="FFFF0000"/>
              <x14:axisColor rgb="FF000000"/>
            </x14:dataBar>
          </x14:cfRule>
          <x14:cfRule type="dataBar" id="{E9AB7EA7-62DF-4E88-B292-C7693914A6E4}">
            <x14:dataBar minLength="0" maxLength="100">
              <x14:cfvo type="num">
                <xm:f>0</xm:f>
              </x14:cfvo>
              <x14:cfvo type="num">
                <xm:f>1</xm:f>
              </x14:cfvo>
              <x14:negativeFillColor rgb="FFFF0000"/>
              <x14:axisColor rgb="FF000000"/>
            </x14:dataBar>
          </x14:cfRule>
          <x14:cfRule type="dataBar" id="{F5594085-99E9-4F2B-9825-23BC3EEAF928}">
            <x14:dataBar minLength="0" maxLength="100">
              <x14:cfvo type="autoMin"/>
              <x14:cfvo type="autoMax"/>
              <x14:negativeFillColor rgb="FFFF0000"/>
              <x14:axisColor rgb="FF000000"/>
            </x14:dataBar>
          </x14:cfRule>
          <x14:cfRule type="dataBar" id="{7E3B16AD-A2D0-4614-A6A0-6583212E4FE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1FE5324-E222-4A58-842D-823EAC38D1B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25D42A6-BB84-45DD-B1E0-A9966E69E8ED}">
            <x14:dataBar minLength="0" maxLength="100" gradient="0">
              <x14:cfvo type="num">
                <xm:f>0</xm:f>
              </x14:cfvo>
              <x14:cfvo type="num">
                <xm:f>1</xm:f>
              </x14:cfvo>
              <x14:negativeFillColor rgb="FFFF0000"/>
              <x14:axisColor rgb="FF000000"/>
            </x14:dataBar>
          </x14:cfRule>
          <xm:sqref>S23</xm:sqref>
        </x14:conditionalFormatting>
        <x14:conditionalFormatting xmlns:xm="http://schemas.microsoft.com/office/excel/2006/main">
          <x14:cfRule type="dataBar" id="{C4B5B69B-B39D-407A-8846-E28BD15F0DAC}">
            <x14:dataBar minLength="0" maxLength="100">
              <x14:cfvo type="num">
                <xm:f>0</xm:f>
              </x14:cfvo>
              <x14:cfvo type="num">
                <xm:f>1</xm:f>
              </x14:cfvo>
              <x14:negativeFillColor rgb="FFFF0000"/>
              <x14:axisColor rgb="FF000000"/>
            </x14:dataBar>
          </x14:cfRule>
          <x14:cfRule type="dataBar" id="{A4E0068A-F551-45DC-855B-DB254C28AF67}">
            <x14:dataBar minLength="0" maxLength="100">
              <x14:cfvo type="num">
                <xm:f>0</xm:f>
              </x14:cfvo>
              <x14:cfvo type="num">
                <xm:f>1</xm:f>
              </x14:cfvo>
              <x14:negativeFillColor rgb="FFFF0000"/>
              <x14:axisColor rgb="FF000000"/>
            </x14:dataBar>
          </x14:cfRule>
          <x14:cfRule type="dataBar" id="{943C025C-D35F-47E5-B8B0-8A87A5D44B6E}">
            <x14:dataBar minLength="0" maxLength="100">
              <x14:cfvo type="autoMin"/>
              <x14:cfvo type="autoMax"/>
              <x14:negativeFillColor rgb="FFFF0000"/>
              <x14:axisColor rgb="FF000000"/>
            </x14:dataBar>
          </x14:cfRule>
          <x14:cfRule type="dataBar" id="{FF038D58-79C8-426C-A3D3-71FD7B8B9D4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C7D4CF7-F2B9-4490-A70A-1A389C752CF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48DB8B9-BA86-4977-B2FC-346FD30403F2}">
            <x14:dataBar minLength="0" maxLength="100" gradient="0">
              <x14:cfvo type="num">
                <xm:f>0</xm:f>
              </x14:cfvo>
              <x14:cfvo type="num">
                <xm:f>1</xm:f>
              </x14:cfvo>
              <x14:negativeFillColor rgb="FFFF0000"/>
              <x14:axisColor rgb="FF000000"/>
            </x14:dataBar>
          </x14:cfRule>
          <xm:sqref>S27</xm:sqref>
        </x14:conditionalFormatting>
        <x14:conditionalFormatting xmlns:xm="http://schemas.microsoft.com/office/excel/2006/main">
          <x14:cfRule type="dataBar" id="{8A8EAA47-0106-4710-8042-EA775A02E569}">
            <x14:dataBar minLength="0" maxLength="100">
              <x14:cfvo type="num">
                <xm:f>0</xm:f>
              </x14:cfvo>
              <x14:cfvo type="num">
                <xm:f>1</xm:f>
              </x14:cfvo>
              <x14:negativeFillColor rgb="FFFF0000"/>
              <x14:axisColor rgb="FF000000"/>
            </x14:dataBar>
          </x14:cfRule>
          <x14:cfRule type="dataBar" id="{2D0C5BB4-1BE2-4F10-9CB4-438C17A6A6B1}">
            <x14:dataBar minLength="0" maxLength="100">
              <x14:cfvo type="num">
                <xm:f>0</xm:f>
              </x14:cfvo>
              <x14:cfvo type="num">
                <xm:f>1</xm:f>
              </x14:cfvo>
              <x14:negativeFillColor rgb="FFFF0000"/>
              <x14:axisColor rgb="FF000000"/>
            </x14:dataBar>
          </x14:cfRule>
          <x14:cfRule type="dataBar" id="{5A1B93A5-D9A5-480E-9228-7921D6457DCC}">
            <x14:dataBar minLength="0" maxLength="100">
              <x14:cfvo type="autoMin"/>
              <x14:cfvo type="autoMax"/>
              <x14:negativeFillColor rgb="FFFF0000"/>
              <x14:axisColor rgb="FF000000"/>
            </x14:dataBar>
          </x14:cfRule>
          <x14:cfRule type="dataBar" id="{05B27E3E-B6E2-48A9-A84E-515CE006F37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35D794C-34D9-4DD5-9A62-028F2960B94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5A9DD1A-FAF0-44D1-ACE0-E4EEF8F42CFA}">
            <x14:dataBar minLength="0" maxLength="100" gradient="0">
              <x14:cfvo type="num">
                <xm:f>0</xm:f>
              </x14:cfvo>
              <x14:cfvo type="num">
                <xm:f>1</xm:f>
              </x14:cfvo>
              <x14:negativeFillColor rgb="FFFF0000"/>
              <x14:axisColor rgb="FF000000"/>
            </x14:dataBar>
          </x14:cfRule>
          <xm:sqref>S28</xm:sqref>
        </x14:conditionalFormatting>
        <x14:conditionalFormatting xmlns:xm="http://schemas.microsoft.com/office/excel/2006/main">
          <x14:cfRule type="dataBar" id="{85351C5E-F910-43E1-8098-871295BA7405}">
            <x14:dataBar minLength="0" maxLength="100">
              <x14:cfvo type="num">
                <xm:f>0</xm:f>
              </x14:cfvo>
              <x14:cfvo type="num">
                <xm:f>1</xm:f>
              </x14:cfvo>
              <x14:negativeFillColor rgb="FFFF0000"/>
              <x14:axisColor rgb="FF000000"/>
            </x14:dataBar>
          </x14:cfRule>
          <x14:cfRule type="dataBar" id="{F0BCA652-0F14-4EA4-A228-D58C20C9B488}">
            <x14:dataBar minLength="0" maxLength="100">
              <x14:cfvo type="num">
                <xm:f>0</xm:f>
              </x14:cfvo>
              <x14:cfvo type="num">
                <xm:f>1</xm:f>
              </x14:cfvo>
              <x14:negativeFillColor rgb="FFFF0000"/>
              <x14:axisColor rgb="FF000000"/>
            </x14:dataBar>
          </x14:cfRule>
          <x14:cfRule type="dataBar" id="{8487E4F0-33FE-47FE-99E9-DCDAB6937D4C}">
            <x14:dataBar minLength="0" maxLength="100">
              <x14:cfvo type="autoMin"/>
              <x14:cfvo type="autoMax"/>
              <x14:negativeFillColor rgb="FFFF0000"/>
              <x14:axisColor rgb="FF000000"/>
            </x14:dataBar>
          </x14:cfRule>
          <x14:cfRule type="dataBar" id="{A66C75D4-F824-492E-B8A3-C90BEC6F3D6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B39E92E-CCD1-4EDD-8995-24C1D564FE2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A29AEEE-9506-44B4-BD88-2EF20FBD6AFA}">
            <x14:dataBar minLength="0" maxLength="100" gradient="0">
              <x14:cfvo type="num">
                <xm:f>0</xm:f>
              </x14:cfvo>
              <x14:cfvo type="num">
                <xm:f>1</xm:f>
              </x14:cfvo>
              <x14:negativeFillColor rgb="FFFF0000"/>
              <x14:axisColor rgb="FF000000"/>
            </x14:dataBar>
          </x14:cfRule>
          <xm:sqref>S29</xm:sqref>
        </x14:conditionalFormatting>
        <x14:conditionalFormatting xmlns:xm="http://schemas.microsoft.com/office/excel/2006/main">
          <x14:cfRule type="dataBar" id="{839A2739-1AF6-4887-ADA4-3ABC0FE67FD3}">
            <x14:dataBar minLength="0" maxLength="100">
              <x14:cfvo type="num">
                <xm:f>0</xm:f>
              </x14:cfvo>
              <x14:cfvo type="num">
                <xm:f>1</xm:f>
              </x14:cfvo>
              <x14:negativeFillColor rgb="FFFF0000"/>
              <x14:axisColor rgb="FF000000"/>
            </x14:dataBar>
          </x14:cfRule>
          <x14:cfRule type="dataBar" id="{7A3B9D4D-920E-4A1C-8CB7-9F83375CA880}">
            <x14:dataBar minLength="0" maxLength="100">
              <x14:cfvo type="num">
                <xm:f>0</xm:f>
              </x14:cfvo>
              <x14:cfvo type="num">
                <xm:f>1</xm:f>
              </x14:cfvo>
              <x14:negativeFillColor rgb="FFFF0000"/>
              <x14:axisColor rgb="FF000000"/>
            </x14:dataBar>
          </x14:cfRule>
          <x14:cfRule type="dataBar" id="{F8BA5FCC-79B6-4148-A587-FDA05761B21D}">
            <x14:dataBar minLength="0" maxLength="100">
              <x14:cfvo type="autoMin"/>
              <x14:cfvo type="autoMax"/>
              <x14:negativeFillColor rgb="FFFF0000"/>
              <x14:axisColor rgb="FF000000"/>
            </x14:dataBar>
          </x14:cfRule>
          <x14:cfRule type="dataBar" id="{B83DEDF7-6730-408F-9B36-46A7D19EE4A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A97B623-C5B7-496D-A7BF-1168724A806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CF77B3B-7643-423A-B542-742B488842E4}">
            <x14:dataBar minLength="0" maxLength="100" gradient="0">
              <x14:cfvo type="num">
                <xm:f>0</xm:f>
              </x14:cfvo>
              <x14:cfvo type="num">
                <xm:f>1</xm:f>
              </x14:cfvo>
              <x14:negativeFillColor rgb="FFFF0000"/>
              <x14:axisColor rgb="FF000000"/>
            </x14:dataBar>
          </x14:cfRule>
          <xm:sqref>S30</xm:sqref>
        </x14:conditionalFormatting>
        <x14:conditionalFormatting xmlns:xm="http://schemas.microsoft.com/office/excel/2006/main">
          <x14:cfRule type="dataBar" id="{A24EA85D-61C3-40B4-A7C8-D79355D7B523}">
            <x14:dataBar minLength="0" maxLength="100">
              <x14:cfvo type="num">
                <xm:f>0</xm:f>
              </x14:cfvo>
              <x14:cfvo type="num">
                <xm:f>1</xm:f>
              </x14:cfvo>
              <x14:negativeFillColor rgb="FFFF0000"/>
              <x14:axisColor rgb="FF000000"/>
            </x14:dataBar>
          </x14:cfRule>
          <x14:cfRule type="dataBar" id="{1F469A9F-7E82-4DDB-9E31-26DD219A1D44}">
            <x14:dataBar minLength="0" maxLength="100">
              <x14:cfvo type="num">
                <xm:f>0</xm:f>
              </x14:cfvo>
              <x14:cfvo type="num">
                <xm:f>1</xm:f>
              </x14:cfvo>
              <x14:negativeFillColor rgb="FFFF0000"/>
              <x14:axisColor rgb="FF000000"/>
            </x14:dataBar>
          </x14:cfRule>
          <x14:cfRule type="dataBar" id="{D77066DD-0668-461A-B263-5C774CA3D1B6}">
            <x14:dataBar minLength="0" maxLength="100">
              <x14:cfvo type="autoMin"/>
              <x14:cfvo type="autoMax"/>
              <x14:negativeFillColor rgb="FFFF0000"/>
              <x14:axisColor rgb="FF000000"/>
            </x14:dataBar>
          </x14:cfRule>
          <x14:cfRule type="dataBar" id="{68CD64E7-1683-4B59-A5CA-66F698B417E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E980E7E-F8BE-4E90-976A-98876CBBC04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2EB9CA3-6D65-476F-A53D-EEAFAA1AD89C}">
            <x14:dataBar minLength="0" maxLength="100" gradient="0">
              <x14:cfvo type="num">
                <xm:f>0</xm:f>
              </x14:cfvo>
              <x14:cfvo type="num">
                <xm:f>1</xm:f>
              </x14:cfvo>
              <x14:negativeFillColor rgb="FFFF0000"/>
              <x14:axisColor rgb="FF000000"/>
            </x14:dataBar>
          </x14:cfRule>
          <xm:sqref>S31</xm:sqref>
        </x14:conditionalFormatting>
        <x14:conditionalFormatting xmlns:xm="http://schemas.microsoft.com/office/excel/2006/main">
          <x14:cfRule type="dataBar" id="{3A968587-D3C8-49C4-8A8D-6A92CF05B2A2}">
            <x14:dataBar minLength="0" maxLength="100">
              <x14:cfvo type="num">
                <xm:f>0</xm:f>
              </x14:cfvo>
              <x14:cfvo type="num">
                <xm:f>1</xm:f>
              </x14:cfvo>
              <x14:negativeFillColor rgb="FFFF0000"/>
              <x14:axisColor rgb="FF000000"/>
            </x14:dataBar>
          </x14:cfRule>
          <x14:cfRule type="dataBar" id="{A77BBAB5-BF53-45D2-A2EF-B41204E098E7}">
            <x14:dataBar minLength="0" maxLength="100">
              <x14:cfvo type="num">
                <xm:f>0</xm:f>
              </x14:cfvo>
              <x14:cfvo type="num">
                <xm:f>1</xm:f>
              </x14:cfvo>
              <x14:negativeFillColor rgb="FFFF0000"/>
              <x14:axisColor rgb="FF000000"/>
            </x14:dataBar>
          </x14:cfRule>
          <x14:cfRule type="dataBar" id="{F53B58CB-B7A9-4CA5-B189-02F82F11C264}">
            <x14:dataBar minLength="0" maxLength="100">
              <x14:cfvo type="autoMin"/>
              <x14:cfvo type="autoMax"/>
              <x14:negativeFillColor rgb="FFFF0000"/>
              <x14:axisColor rgb="FF000000"/>
            </x14:dataBar>
          </x14:cfRule>
          <x14:cfRule type="dataBar" id="{D8DC518A-DEA5-4F13-BE9C-E3D4AAE8D1A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AC39E03-40D0-42EC-8EF0-82938CDF43F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BB424C2-3DE5-4F50-9737-CFBA1195E1FE}">
            <x14:dataBar minLength="0" maxLength="100" gradient="0">
              <x14:cfvo type="num">
                <xm:f>0</xm:f>
              </x14:cfvo>
              <x14:cfvo type="num">
                <xm:f>1</xm:f>
              </x14:cfvo>
              <x14:negativeFillColor rgb="FFFF0000"/>
              <x14:axisColor rgb="FF000000"/>
            </x14:dataBar>
          </x14:cfRule>
          <xm:sqref>S32</xm:sqref>
        </x14:conditionalFormatting>
        <x14:conditionalFormatting xmlns:xm="http://schemas.microsoft.com/office/excel/2006/main">
          <x14:cfRule type="dataBar" id="{6DA91B03-04A2-4424-BC1F-A756F26BB45D}">
            <x14:dataBar minLength="0" maxLength="100">
              <x14:cfvo type="num">
                <xm:f>0</xm:f>
              </x14:cfvo>
              <x14:cfvo type="num">
                <xm:f>1</xm:f>
              </x14:cfvo>
              <x14:negativeFillColor rgb="FFFF0000"/>
              <x14:axisColor rgb="FF000000"/>
            </x14:dataBar>
          </x14:cfRule>
          <x14:cfRule type="dataBar" id="{19C1370D-C621-4C14-BB9F-6BD4B916D2A7}">
            <x14:dataBar minLength="0" maxLength="100">
              <x14:cfvo type="num">
                <xm:f>0</xm:f>
              </x14:cfvo>
              <x14:cfvo type="num">
                <xm:f>1</xm:f>
              </x14:cfvo>
              <x14:negativeFillColor rgb="FFFF0000"/>
              <x14:axisColor rgb="FF000000"/>
            </x14:dataBar>
          </x14:cfRule>
          <x14:cfRule type="dataBar" id="{EB999586-DA18-4CA9-9328-F124C105A3DB}">
            <x14:dataBar minLength="0" maxLength="100">
              <x14:cfvo type="autoMin"/>
              <x14:cfvo type="autoMax"/>
              <x14:negativeFillColor rgb="FFFF0000"/>
              <x14:axisColor rgb="FF000000"/>
            </x14:dataBar>
          </x14:cfRule>
          <x14:cfRule type="dataBar" id="{241995C2-BA74-45C7-8397-A7D71CE3E63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54EF0DF-D3EC-4681-9A41-5CCABD7EBA3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1A2DDDC-AFC7-4A54-9A89-C751AFD02CAD}">
            <x14:dataBar minLength="0" maxLength="100" gradient="0">
              <x14:cfvo type="num">
                <xm:f>0</xm:f>
              </x14:cfvo>
              <x14:cfvo type="num">
                <xm:f>1</xm:f>
              </x14:cfvo>
              <x14:negativeFillColor rgb="FFFF0000"/>
              <x14:axisColor rgb="FF000000"/>
            </x14:dataBar>
          </x14:cfRule>
          <xm:sqref>S33</xm:sqref>
        </x14:conditionalFormatting>
        <x14:conditionalFormatting xmlns:xm="http://schemas.microsoft.com/office/excel/2006/main">
          <x14:cfRule type="dataBar" id="{C498FFF5-9185-46BB-A043-55661CC2943A}">
            <x14:dataBar minLength="0" maxLength="100">
              <x14:cfvo type="num">
                <xm:f>0</xm:f>
              </x14:cfvo>
              <x14:cfvo type="num">
                <xm:f>1</xm:f>
              </x14:cfvo>
              <x14:negativeFillColor rgb="FFFF0000"/>
              <x14:axisColor rgb="FF000000"/>
            </x14:dataBar>
          </x14:cfRule>
          <x14:cfRule type="dataBar" id="{29DCA07A-F04E-4824-BF18-AB3E79F7056B}">
            <x14:dataBar minLength="0" maxLength="100">
              <x14:cfvo type="num">
                <xm:f>0</xm:f>
              </x14:cfvo>
              <x14:cfvo type="num">
                <xm:f>1</xm:f>
              </x14:cfvo>
              <x14:negativeFillColor rgb="FFFF0000"/>
              <x14:axisColor rgb="FF000000"/>
            </x14:dataBar>
          </x14:cfRule>
          <x14:cfRule type="dataBar" id="{71D34400-563E-4872-8E03-BE7987E222A7}">
            <x14:dataBar minLength="0" maxLength="100">
              <x14:cfvo type="autoMin"/>
              <x14:cfvo type="autoMax"/>
              <x14:negativeFillColor rgb="FFFF0000"/>
              <x14:axisColor rgb="FF000000"/>
            </x14:dataBar>
          </x14:cfRule>
          <x14:cfRule type="dataBar" id="{D472E509-011A-4548-A603-0EDA8B96686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2E3BE46-F7AE-4F20-A312-98D6F208C34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1DEA823-3FC9-4C21-9914-B8C92E9FCB44}">
            <x14:dataBar minLength="0" maxLength="100" gradient="0">
              <x14:cfvo type="num">
                <xm:f>0</xm:f>
              </x14:cfvo>
              <x14:cfvo type="num">
                <xm:f>1</xm:f>
              </x14:cfvo>
              <x14:negativeFillColor rgb="FFFF0000"/>
              <x14:axisColor rgb="FF000000"/>
            </x14:dataBar>
          </x14:cfRule>
          <xm:sqref>S34</xm:sqref>
        </x14:conditionalFormatting>
        <x14:conditionalFormatting xmlns:xm="http://schemas.microsoft.com/office/excel/2006/main">
          <x14:cfRule type="dataBar" id="{101EBDBF-F41E-465A-803D-9C3963A32285}">
            <x14:dataBar minLength="0" maxLength="100">
              <x14:cfvo type="num">
                <xm:f>0</xm:f>
              </x14:cfvo>
              <x14:cfvo type="num">
                <xm:f>1</xm:f>
              </x14:cfvo>
              <x14:negativeFillColor rgb="FFFF0000"/>
              <x14:axisColor rgb="FF000000"/>
            </x14:dataBar>
          </x14:cfRule>
          <x14:cfRule type="dataBar" id="{CC37774B-29D0-43FD-A5B5-F8AB5A809AF8}">
            <x14:dataBar minLength="0" maxLength="100">
              <x14:cfvo type="num">
                <xm:f>0</xm:f>
              </x14:cfvo>
              <x14:cfvo type="num">
                <xm:f>1</xm:f>
              </x14:cfvo>
              <x14:negativeFillColor rgb="FFFF0000"/>
              <x14:axisColor rgb="FF000000"/>
            </x14:dataBar>
          </x14:cfRule>
          <x14:cfRule type="dataBar" id="{496B4B24-D586-43BB-A6DC-6685DB2FDF5C}">
            <x14:dataBar minLength="0" maxLength="100">
              <x14:cfvo type="autoMin"/>
              <x14:cfvo type="autoMax"/>
              <x14:negativeFillColor rgb="FFFF0000"/>
              <x14:axisColor rgb="FF000000"/>
            </x14:dataBar>
          </x14:cfRule>
          <x14:cfRule type="dataBar" id="{8C6EBC22-7BF6-4998-B846-2FB0483ED93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7BBA16E-815E-4573-8481-EA1B698D7E1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A98C6A2-D1E1-45F4-9A59-3BE0D0360DD7}">
            <x14:dataBar minLength="0" maxLength="100" gradient="0">
              <x14:cfvo type="num">
                <xm:f>0</xm:f>
              </x14:cfvo>
              <x14:cfvo type="num">
                <xm:f>1</xm:f>
              </x14:cfvo>
              <x14:negativeFillColor rgb="FFFF0000"/>
              <x14:axisColor rgb="FF000000"/>
            </x14:dataBar>
          </x14:cfRule>
          <xm:sqref>S35</xm:sqref>
        </x14:conditionalFormatting>
        <x14:conditionalFormatting xmlns:xm="http://schemas.microsoft.com/office/excel/2006/main">
          <x14:cfRule type="dataBar" id="{46AF8D8B-85DA-46CF-938E-45B875844F86}">
            <x14:dataBar minLength="0" maxLength="100">
              <x14:cfvo type="num">
                <xm:f>0</xm:f>
              </x14:cfvo>
              <x14:cfvo type="num">
                <xm:f>1</xm:f>
              </x14:cfvo>
              <x14:negativeFillColor rgb="FFFF0000"/>
              <x14:axisColor rgb="FF000000"/>
            </x14:dataBar>
          </x14:cfRule>
          <x14:cfRule type="dataBar" id="{B5B0CACF-0C89-4741-9416-3FF76BAFDC50}">
            <x14:dataBar minLength="0" maxLength="100">
              <x14:cfvo type="num">
                <xm:f>0</xm:f>
              </x14:cfvo>
              <x14:cfvo type="num">
                <xm:f>1</xm:f>
              </x14:cfvo>
              <x14:negativeFillColor rgb="FFFF0000"/>
              <x14:axisColor rgb="FF000000"/>
            </x14:dataBar>
          </x14:cfRule>
          <x14:cfRule type="dataBar" id="{DE2DCFA6-F98D-49F3-AADF-6DD649033D5D}">
            <x14:dataBar minLength="0" maxLength="100">
              <x14:cfvo type="autoMin"/>
              <x14:cfvo type="autoMax"/>
              <x14:negativeFillColor rgb="FFFF0000"/>
              <x14:axisColor rgb="FF000000"/>
            </x14:dataBar>
          </x14:cfRule>
          <x14:cfRule type="dataBar" id="{8F984CBB-0A82-4873-9A6F-FFE10BA0659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831C1BD-AD10-4DB7-BA44-A56F25DDFCA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1BB386C-81E7-49D9-854F-FCD6DD24200E}">
            <x14:dataBar minLength="0" maxLength="100" gradient="0">
              <x14:cfvo type="num">
                <xm:f>0</xm:f>
              </x14:cfvo>
              <x14:cfvo type="num">
                <xm:f>1</xm:f>
              </x14:cfvo>
              <x14:negativeFillColor rgb="FFFF0000"/>
              <x14:axisColor rgb="FF000000"/>
            </x14:dataBar>
          </x14:cfRule>
          <xm:sqref>S36</xm:sqref>
        </x14:conditionalFormatting>
        <x14:conditionalFormatting xmlns:xm="http://schemas.microsoft.com/office/excel/2006/main">
          <x14:cfRule type="dataBar" id="{A66061D4-0F56-4314-8354-D049904EA006}">
            <x14:dataBar minLength="0" maxLength="100">
              <x14:cfvo type="num">
                <xm:f>0</xm:f>
              </x14:cfvo>
              <x14:cfvo type="num">
                <xm:f>1</xm:f>
              </x14:cfvo>
              <x14:negativeFillColor rgb="FFFF0000"/>
              <x14:axisColor rgb="FF000000"/>
            </x14:dataBar>
          </x14:cfRule>
          <x14:cfRule type="dataBar" id="{435A7A82-9B8E-4EA8-882D-8C0B1CA32AB3}">
            <x14:dataBar minLength="0" maxLength="100">
              <x14:cfvo type="num">
                <xm:f>0</xm:f>
              </x14:cfvo>
              <x14:cfvo type="num">
                <xm:f>1</xm:f>
              </x14:cfvo>
              <x14:negativeFillColor rgb="FFFF0000"/>
              <x14:axisColor rgb="FF000000"/>
            </x14:dataBar>
          </x14:cfRule>
          <x14:cfRule type="dataBar" id="{851382F7-EB47-43B1-BD2D-BD4AAB0DA904}">
            <x14:dataBar minLength="0" maxLength="100">
              <x14:cfvo type="autoMin"/>
              <x14:cfvo type="autoMax"/>
              <x14:negativeFillColor rgb="FFFF0000"/>
              <x14:axisColor rgb="FF000000"/>
            </x14:dataBar>
          </x14:cfRule>
          <x14:cfRule type="dataBar" id="{F4C500B4-8BD5-4569-9E7C-93CFC8D7890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01E0D95-2037-49AC-A31B-DE044BF5A4E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693C37D-749A-4C6D-BFB3-F22061ACD666}">
            <x14:dataBar minLength="0" maxLength="100" gradient="0">
              <x14:cfvo type="num">
                <xm:f>0</xm:f>
              </x14:cfvo>
              <x14:cfvo type="num">
                <xm:f>1</xm:f>
              </x14:cfvo>
              <x14:negativeFillColor rgb="FFFF0000"/>
              <x14:axisColor rgb="FF000000"/>
            </x14:dataBar>
          </x14:cfRule>
          <xm:sqref>S37</xm:sqref>
        </x14:conditionalFormatting>
        <x14:conditionalFormatting xmlns:xm="http://schemas.microsoft.com/office/excel/2006/main">
          <x14:cfRule type="dataBar" id="{862AE3AD-1F35-4BFA-9D22-E3C87725CEAC}">
            <x14:dataBar minLength="0" maxLength="100">
              <x14:cfvo type="num">
                <xm:f>0</xm:f>
              </x14:cfvo>
              <x14:cfvo type="num">
                <xm:f>1</xm:f>
              </x14:cfvo>
              <x14:negativeFillColor rgb="FFFF0000"/>
              <x14:axisColor rgb="FF000000"/>
            </x14:dataBar>
          </x14:cfRule>
          <x14:cfRule type="dataBar" id="{869D1027-FC9A-4621-8C18-C48B55A44887}">
            <x14:dataBar minLength="0" maxLength="100">
              <x14:cfvo type="num">
                <xm:f>0</xm:f>
              </x14:cfvo>
              <x14:cfvo type="num">
                <xm:f>1</xm:f>
              </x14:cfvo>
              <x14:negativeFillColor rgb="FFFF0000"/>
              <x14:axisColor rgb="FF000000"/>
            </x14:dataBar>
          </x14:cfRule>
          <x14:cfRule type="dataBar" id="{77BBC74E-E985-45A3-B807-942EB9A5B71B}">
            <x14:dataBar minLength="0" maxLength="100">
              <x14:cfvo type="autoMin"/>
              <x14:cfvo type="autoMax"/>
              <x14:negativeFillColor rgb="FFFF0000"/>
              <x14:axisColor rgb="FF000000"/>
            </x14:dataBar>
          </x14:cfRule>
          <x14:cfRule type="dataBar" id="{4FE3BC5E-00F6-4C34-A2C7-54401B6D7C3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5C78EEA-72FC-4C7A-81A3-B16CE9737D7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F2CF04A-907A-410D-AE89-F8B2BEABBC0B}">
            <x14:dataBar minLength="0" maxLength="100" gradient="0">
              <x14:cfvo type="num">
                <xm:f>0</xm:f>
              </x14:cfvo>
              <x14:cfvo type="num">
                <xm:f>1</xm:f>
              </x14:cfvo>
              <x14:negativeFillColor rgb="FFFF0000"/>
              <x14:axisColor rgb="FF000000"/>
            </x14:dataBar>
          </x14:cfRule>
          <xm:sqref>S40</xm:sqref>
        </x14:conditionalFormatting>
        <x14:conditionalFormatting xmlns:xm="http://schemas.microsoft.com/office/excel/2006/main">
          <x14:cfRule type="dataBar" id="{41062390-016C-4288-9570-A65974FF9AC8}">
            <x14:dataBar minLength="0" maxLength="100">
              <x14:cfvo type="num">
                <xm:f>0</xm:f>
              </x14:cfvo>
              <x14:cfvo type="num">
                <xm:f>1</xm:f>
              </x14:cfvo>
              <x14:negativeFillColor rgb="FFFF0000"/>
              <x14:axisColor rgb="FF000000"/>
            </x14:dataBar>
          </x14:cfRule>
          <x14:cfRule type="dataBar" id="{0881920F-71F0-48F1-BFC6-3FE355DBE6AB}">
            <x14:dataBar minLength="0" maxLength="100">
              <x14:cfvo type="num">
                <xm:f>0</xm:f>
              </x14:cfvo>
              <x14:cfvo type="num">
                <xm:f>1</xm:f>
              </x14:cfvo>
              <x14:negativeFillColor rgb="FFFF0000"/>
              <x14:axisColor rgb="FF000000"/>
            </x14:dataBar>
          </x14:cfRule>
          <x14:cfRule type="dataBar" id="{A5E01B81-5651-49CC-929A-EF8FEF17A629}">
            <x14:dataBar minLength="0" maxLength="100">
              <x14:cfvo type="autoMin"/>
              <x14:cfvo type="autoMax"/>
              <x14:negativeFillColor rgb="FFFF0000"/>
              <x14:axisColor rgb="FF000000"/>
            </x14:dataBar>
          </x14:cfRule>
          <x14:cfRule type="dataBar" id="{E44214D4-45DF-49D4-97AD-14FF67D8C74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7BE9092-3A0E-4467-9C34-40108088E2C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CEFBBF3-DADD-4F9D-9A50-3A6DF8706B23}">
            <x14:dataBar minLength="0" maxLength="100" gradient="0">
              <x14:cfvo type="num">
                <xm:f>0</xm:f>
              </x14:cfvo>
              <x14:cfvo type="num">
                <xm:f>1</xm:f>
              </x14:cfvo>
              <x14:negativeFillColor rgb="FFFF0000"/>
              <x14:axisColor rgb="FF000000"/>
            </x14:dataBar>
          </x14:cfRule>
          <xm:sqref>S41</xm:sqref>
        </x14:conditionalFormatting>
        <x14:conditionalFormatting xmlns:xm="http://schemas.microsoft.com/office/excel/2006/main">
          <x14:cfRule type="dataBar" id="{E6EF4C5D-8630-4ECA-82C3-C3469FF939C0}">
            <x14:dataBar minLength="0" maxLength="100">
              <x14:cfvo type="num">
                <xm:f>0</xm:f>
              </x14:cfvo>
              <x14:cfvo type="num">
                <xm:f>1</xm:f>
              </x14:cfvo>
              <x14:negativeFillColor rgb="FFFF0000"/>
              <x14:axisColor rgb="FF000000"/>
            </x14:dataBar>
          </x14:cfRule>
          <x14:cfRule type="dataBar" id="{FA3D8CEF-3733-49FF-8FF7-E416F565FCF9}">
            <x14:dataBar minLength="0" maxLength="100">
              <x14:cfvo type="autoMin"/>
              <x14:cfvo type="autoMax"/>
              <x14:negativeFillColor rgb="FFFF0000"/>
              <x14:axisColor rgb="FF000000"/>
            </x14:dataBar>
          </x14:cfRule>
          <x14:cfRule type="dataBar" id="{3E67A7AB-E37D-47BB-9779-CB23031C110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5EB130F-51B1-4FA6-9FB9-611A03FAEFC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151D7A3-1B5C-4CD6-89C6-EC687C4F34FE}">
            <x14:dataBar minLength="0" maxLength="100" gradient="0">
              <x14:cfvo type="num">
                <xm:f>0</xm:f>
              </x14:cfvo>
              <x14:cfvo type="num">
                <xm:f>1</xm:f>
              </x14:cfvo>
              <x14:negativeFillColor rgb="FFFF0000"/>
              <x14:axisColor rgb="FF000000"/>
            </x14:dataBar>
          </x14:cfRule>
          <xm:sqref>S42</xm:sqref>
        </x14:conditionalFormatting>
        <x14:conditionalFormatting xmlns:xm="http://schemas.microsoft.com/office/excel/2006/main">
          <x14:cfRule type="dataBar" id="{7F06501D-61DA-48DB-838F-0876FA2E59A1}">
            <x14:dataBar minLength="0" maxLength="100">
              <x14:cfvo type="num">
                <xm:f>0</xm:f>
              </x14:cfvo>
              <x14:cfvo type="num">
                <xm:f>1</xm:f>
              </x14:cfvo>
              <x14:negativeFillColor rgb="FFFF0000"/>
              <x14:axisColor rgb="FF000000"/>
            </x14:dataBar>
          </x14:cfRule>
          <x14:cfRule type="dataBar" id="{7BE1089E-7B6C-44AA-98F2-3FE35AFD379E}">
            <x14:dataBar minLength="0" maxLength="100">
              <x14:cfvo type="autoMin"/>
              <x14:cfvo type="autoMax"/>
              <x14:negativeFillColor rgb="FFFF0000"/>
              <x14:axisColor rgb="FF000000"/>
            </x14:dataBar>
          </x14:cfRule>
          <x14:cfRule type="dataBar" id="{956D7BF2-4653-401E-919D-9E43C30937B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C69E5DC-9AA4-484C-96EB-1C25729D65D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9794785-19AD-4231-B140-B6B8E31177F1}">
            <x14:dataBar minLength="0" maxLength="100" gradient="0">
              <x14:cfvo type="num">
                <xm:f>0</xm:f>
              </x14:cfvo>
              <x14:cfvo type="num">
                <xm:f>1</xm:f>
              </x14:cfvo>
              <x14:negativeFillColor rgb="FFFF0000"/>
              <x14:axisColor rgb="FF000000"/>
            </x14:dataBar>
          </x14:cfRule>
          <xm:sqref>S43</xm:sqref>
        </x14:conditionalFormatting>
        <x14:conditionalFormatting xmlns:xm="http://schemas.microsoft.com/office/excel/2006/main">
          <x14:cfRule type="dataBar" id="{1966E5C5-260A-4E2C-A716-B5ED263746C5}">
            <x14:dataBar minLength="0" maxLength="100">
              <x14:cfvo type="num">
                <xm:f>0</xm:f>
              </x14:cfvo>
              <x14:cfvo type="num">
                <xm:f>1</xm:f>
              </x14:cfvo>
              <x14:negativeFillColor rgb="FFFF0000"/>
              <x14:axisColor rgb="FF000000"/>
            </x14:dataBar>
          </x14:cfRule>
          <x14:cfRule type="dataBar" id="{9A0E7B90-EDF1-4834-BEA5-9F88DE9BD8C5}">
            <x14:dataBar minLength="0" maxLength="100">
              <x14:cfvo type="autoMin"/>
              <x14:cfvo type="autoMax"/>
              <x14:negativeFillColor rgb="FFFF0000"/>
              <x14:axisColor rgb="FF000000"/>
            </x14:dataBar>
          </x14:cfRule>
          <x14:cfRule type="dataBar" id="{127AC5F7-821B-4246-B4B7-7516E2A6A0A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77FD80E-2380-4ECB-B24C-97F2796741D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46C4887-D24E-4C51-94C4-BCD68C57BC5D}">
            <x14:dataBar minLength="0" maxLength="100" gradient="0">
              <x14:cfvo type="num">
                <xm:f>0</xm:f>
              </x14:cfvo>
              <x14:cfvo type="num">
                <xm:f>1</xm:f>
              </x14:cfvo>
              <x14:negativeFillColor rgb="FFFF0000"/>
              <x14:axisColor rgb="FF000000"/>
            </x14:dataBar>
          </x14:cfRule>
          <xm:sqref>S44</xm:sqref>
        </x14:conditionalFormatting>
        <x14:conditionalFormatting xmlns:xm="http://schemas.microsoft.com/office/excel/2006/main">
          <x14:cfRule type="dataBar" id="{032B87E4-BF10-4032-9D61-B5C12632CBC7}">
            <x14:dataBar minLength="0" maxLength="100">
              <x14:cfvo type="num">
                <xm:f>0</xm:f>
              </x14:cfvo>
              <x14:cfvo type="num">
                <xm:f>1</xm:f>
              </x14:cfvo>
              <x14:negativeFillColor rgb="FFFF0000"/>
              <x14:axisColor rgb="FF000000"/>
            </x14:dataBar>
          </x14:cfRule>
          <x14:cfRule type="dataBar" id="{57CF7163-826C-4E37-97A6-C6D8194B75AE}">
            <x14:dataBar minLength="0" maxLength="100">
              <x14:cfvo type="autoMin"/>
              <x14:cfvo type="autoMax"/>
              <x14:negativeFillColor rgb="FFFF0000"/>
              <x14:axisColor rgb="FF000000"/>
            </x14:dataBar>
          </x14:cfRule>
          <x14:cfRule type="dataBar" id="{FC52E002-B2DA-49B1-AB7D-37DCFE1ECB6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03ACEE5-63BC-41CA-9B5B-4C028B74B29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771F464-F2D4-4C17-A0D0-EF7BF2841AA3}">
            <x14:dataBar minLength="0" maxLength="100" gradient="0">
              <x14:cfvo type="num">
                <xm:f>0</xm:f>
              </x14:cfvo>
              <x14:cfvo type="num">
                <xm:f>1</xm:f>
              </x14:cfvo>
              <x14:negativeFillColor rgb="FFFF0000"/>
              <x14:axisColor rgb="FF000000"/>
            </x14:dataBar>
          </x14:cfRule>
          <xm:sqref>S45</xm:sqref>
        </x14:conditionalFormatting>
        <x14:conditionalFormatting xmlns:xm="http://schemas.microsoft.com/office/excel/2006/main">
          <x14:cfRule type="dataBar" id="{E2DE98ED-30A5-4C8A-8624-FB459B8D9F91}">
            <x14:dataBar minLength="0" maxLength="100">
              <x14:cfvo type="num">
                <xm:f>0</xm:f>
              </x14:cfvo>
              <x14:cfvo type="num">
                <xm:f>1</xm:f>
              </x14:cfvo>
              <x14:negativeFillColor rgb="FFFF0000"/>
              <x14:axisColor rgb="FF000000"/>
            </x14:dataBar>
          </x14:cfRule>
          <x14:cfRule type="dataBar" id="{B7535C19-AC5A-46E0-A6C1-6DF46CE14102}">
            <x14:dataBar minLength="0" maxLength="100">
              <x14:cfvo type="num">
                <xm:f>0</xm:f>
              </x14:cfvo>
              <x14:cfvo type="num">
                <xm:f>1</xm:f>
              </x14:cfvo>
              <x14:negativeFillColor rgb="FFFF0000"/>
              <x14:axisColor rgb="FF000000"/>
            </x14:dataBar>
          </x14:cfRule>
          <x14:cfRule type="dataBar" id="{C248A9BE-B3C1-4490-9D79-233B2F024460}">
            <x14:dataBar minLength="0" maxLength="100">
              <x14:cfvo type="autoMin"/>
              <x14:cfvo type="autoMax"/>
              <x14:negativeFillColor rgb="FFFF0000"/>
              <x14:axisColor rgb="FF000000"/>
            </x14:dataBar>
          </x14:cfRule>
          <x14:cfRule type="dataBar" id="{705E155A-BCB9-4686-B383-9307417A3F7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FA7988F-BEA5-44AC-BB83-6BA2615D8BC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2E3B26A-FCF9-4F5E-8B1B-FFC481C2FCE7}">
            <x14:dataBar minLength="0" maxLength="100" gradient="0">
              <x14:cfvo type="num">
                <xm:f>0</xm:f>
              </x14:cfvo>
              <x14:cfvo type="num">
                <xm:f>1</xm:f>
              </x14:cfvo>
              <x14:negativeFillColor rgb="FFFF0000"/>
              <x14:axisColor rgb="FF000000"/>
            </x14:dataBar>
          </x14:cfRule>
          <xm:sqref>S49:S54</xm:sqref>
        </x14:conditionalFormatting>
        <x14:conditionalFormatting xmlns:xm="http://schemas.microsoft.com/office/excel/2006/main">
          <x14:cfRule type="dataBar" id="{D2A15A26-6268-47B3-BC34-C602D1195965}">
            <x14:dataBar minLength="0" maxLength="100">
              <x14:cfvo type="num">
                <xm:f>0</xm:f>
              </x14:cfvo>
              <x14:cfvo type="num">
                <xm:f>1</xm:f>
              </x14:cfvo>
              <x14:negativeFillColor rgb="FFFF0000"/>
              <x14:axisColor rgb="FF000000"/>
            </x14:dataBar>
          </x14:cfRule>
          <x14:cfRule type="dataBar" id="{BAC8E16D-AF92-4740-9420-2744A3637CA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2C461BA-CDED-482E-A795-60BA812A3DDC}">
            <x14:dataBar minLength="0" maxLength="100">
              <x14:cfvo type="num">
                <xm:f>0</xm:f>
              </x14:cfvo>
              <x14:cfvo type="num">
                <xm:f>1</xm:f>
              </x14:cfvo>
              <x14:negativeFillColor rgb="FFFF0000"/>
              <x14:axisColor rgb="FF000000"/>
            </x14:dataBar>
          </x14:cfRule>
          <x14:cfRule type="dataBar" id="{A236D541-5DDE-4409-9A60-5C47A4A0BBD0}">
            <x14:dataBar minLength="0" maxLength="100">
              <x14:cfvo type="autoMin"/>
              <x14:cfvo type="autoMax"/>
              <x14:negativeFillColor rgb="FFFF0000"/>
              <x14:axisColor rgb="FF000000"/>
            </x14:dataBar>
          </x14:cfRule>
          <x14:cfRule type="dataBar" id="{E3493F00-AA95-4595-9A3B-B656BB598CFF}">
            <x14:dataBar minLength="0" maxLength="100" gradient="0">
              <x14:cfvo type="num">
                <xm:f>0</xm:f>
              </x14:cfvo>
              <x14:cfvo type="num">
                <xm:f>1</xm:f>
              </x14:cfvo>
              <x14:negativeFillColor rgb="FFFF0000"/>
              <x14:axisColor rgb="FF000000"/>
            </x14:dataBar>
          </x14:cfRule>
          <x14:cfRule type="dataBar" id="{F44BADC5-8B4F-472D-962F-61B673AF4D1A}">
            <x14:dataBar minLength="0" maxLength="100" border="1" negativeBarBorderColorSameAsPositive="0">
              <x14:cfvo type="autoMin"/>
              <x14:cfvo type="autoMax"/>
              <x14:borderColor rgb="FF008AEF"/>
              <x14:negativeFillColor rgb="FFFF0000"/>
              <x14:negativeBorderColor rgb="FFFF0000"/>
              <x14:axisColor rgb="FF000000"/>
            </x14:dataBar>
          </x14:cfRule>
          <xm:sqref>S58</xm:sqref>
        </x14:conditionalFormatting>
        <x14:conditionalFormatting xmlns:xm="http://schemas.microsoft.com/office/excel/2006/main">
          <x14:cfRule type="dataBar" id="{4672C4E9-3C8D-4CA1-ADEA-A69CD6F77B79}">
            <x14:dataBar minLength="0" maxLength="100">
              <x14:cfvo type="num">
                <xm:f>0</xm:f>
              </x14:cfvo>
              <x14:cfvo type="num">
                <xm:f>1</xm:f>
              </x14:cfvo>
              <x14:negativeFillColor rgb="FFFF0000"/>
              <x14:axisColor rgb="FF000000"/>
            </x14:dataBar>
          </x14:cfRule>
          <x14:cfRule type="dataBar" id="{BCD60F75-812D-44FE-BB29-9F7DA8C2559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DCC043C-5A2B-4E8E-B68A-C301E292D159}">
            <x14:dataBar minLength="0" maxLength="100">
              <x14:cfvo type="num">
                <xm:f>0</xm:f>
              </x14:cfvo>
              <x14:cfvo type="num">
                <xm:f>1</xm:f>
              </x14:cfvo>
              <x14:negativeFillColor rgb="FFFF0000"/>
              <x14:axisColor rgb="FF000000"/>
            </x14:dataBar>
          </x14:cfRule>
          <x14:cfRule type="dataBar" id="{9140A68C-8FD7-4A75-BA5F-732BD1F0FA27}">
            <x14:dataBar minLength="0" maxLength="100">
              <x14:cfvo type="autoMin"/>
              <x14:cfvo type="autoMax"/>
              <x14:negativeFillColor rgb="FFFF0000"/>
              <x14:axisColor rgb="FF000000"/>
            </x14:dataBar>
          </x14:cfRule>
          <x14:cfRule type="dataBar" id="{D1B6AAA0-60FF-437E-A603-05406D9DFED3}">
            <x14:dataBar minLength="0" maxLength="100" gradient="0">
              <x14:cfvo type="num">
                <xm:f>0</xm:f>
              </x14:cfvo>
              <x14:cfvo type="num">
                <xm:f>1</xm:f>
              </x14:cfvo>
              <x14:negativeFillColor rgb="FFFF0000"/>
              <x14:axisColor rgb="FF000000"/>
            </x14:dataBar>
          </x14:cfRule>
          <x14:cfRule type="dataBar" id="{72A42623-15B1-4780-A971-0EFE60D2E5CF}">
            <x14:dataBar minLength="0" maxLength="100" border="1" negativeBarBorderColorSameAsPositive="0">
              <x14:cfvo type="autoMin"/>
              <x14:cfvo type="autoMax"/>
              <x14:borderColor rgb="FF008AEF"/>
              <x14:negativeFillColor rgb="FFFF0000"/>
              <x14:negativeBorderColor rgb="FFFF0000"/>
              <x14:axisColor rgb="FF000000"/>
            </x14:dataBar>
          </x14:cfRule>
          <xm:sqref>S59:S65</xm:sqref>
        </x14:conditionalFormatting>
        <x14:conditionalFormatting xmlns:xm="http://schemas.microsoft.com/office/excel/2006/main">
          <x14:cfRule type="dataBar" id="{097D7268-E315-4576-A205-B8AE3D7C0824}">
            <x14:dataBar minLength="0" maxLength="100">
              <x14:cfvo type="num">
                <xm:f>0</xm:f>
              </x14:cfvo>
              <x14:cfvo type="num">
                <xm:f>1</xm:f>
              </x14:cfvo>
              <x14:negativeFillColor rgb="FFFF0000"/>
              <x14:axisColor rgb="FF000000"/>
            </x14:dataBar>
          </x14:cfRule>
          <x14:cfRule type="dataBar" id="{83D6AD64-0465-4A4B-B630-FF839114796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30B05B1-DEC5-463F-8DC0-6FE9B481F6B7}">
            <x14:dataBar minLength="0" maxLength="100">
              <x14:cfvo type="num">
                <xm:f>0</xm:f>
              </x14:cfvo>
              <x14:cfvo type="num">
                <xm:f>1</xm:f>
              </x14:cfvo>
              <x14:negativeFillColor rgb="FFFF0000"/>
              <x14:axisColor rgb="FF000000"/>
            </x14:dataBar>
          </x14:cfRule>
          <x14:cfRule type="dataBar" id="{398B4FFF-2CA7-4DC2-BBBE-D14F176C4108}">
            <x14:dataBar minLength="0" maxLength="100">
              <x14:cfvo type="autoMin"/>
              <x14:cfvo type="autoMax"/>
              <x14:negativeFillColor rgb="FFFF0000"/>
              <x14:axisColor rgb="FF000000"/>
            </x14:dataBar>
          </x14:cfRule>
          <x14:cfRule type="dataBar" id="{18DA76A4-5DB0-456B-8BF9-18F72C539EC3}">
            <x14:dataBar minLength="0" maxLength="100" gradient="0">
              <x14:cfvo type="num">
                <xm:f>0</xm:f>
              </x14:cfvo>
              <x14:cfvo type="num">
                <xm:f>1</xm:f>
              </x14:cfvo>
              <x14:negativeFillColor rgb="FFFF0000"/>
              <x14:axisColor rgb="FF000000"/>
            </x14:dataBar>
          </x14:cfRule>
          <x14:cfRule type="dataBar" id="{AB53AB13-3B98-4D0B-94C0-C6F41F2C4065}">
            <x14:dataBar minLength="0" maxLength="100" border="1" negativeBarBorderColorSameAsPositive="0">
              <x14:cfvo type="autoMin"/>
              <x14:cfvo type="autoMax"/>
              <x14:borderColor rgb="FF008AEF"/>
              <x14:negativeFillColor rgb="FFFF0000"/>
              <x14:negativeBorderColor rgb="FFFF0000"/>
              <x14:axisColor rgb="FF000000"/>
            </x14:dataBar>
          </x14:cfRule>
          <xm:sqref>S67</xm:sqref>
        </x14:conditionalFormatting>
        <x14:conditionalFormatting xmlns:xm="http://schemas.microsoft.com/office/excel/2006/main">
          <x14:cfRule type="dataBar" id="{43EE5239-A217-4A49-BFC3-13A9E74DBDA5}">
            <x14:dataBar minLength="0" maxLength="100">
              <x14:cfvo type="num">
                <xm:f>0</xm:f>
              </x14:cfvo>
              <x14:cfvo type="num">
                <xm:f>1</xm:f>
              </x14:cfvo>
              <x14:negativeFillColor rgb="FFFF0000"/>
              <x14:axisColor rgb="FF000000"/>
            </x14:dataBar>
          </x14:cfRule>
          <x14:cfRule type="dataBar" id="{93D29937-2BB9-4EFD-A684-3CD64C7C72E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B091BBF-A61C-4E15-B36A-7ECD0B53A7E7}">
            <x14:dataBar minLength="0" maxLength="100">
              <x14:cfvo type="num">
                <xm:f>0</xm:f>
              </x14:cfvo>
              <x14:cfvo type="num">
                <xm:f>1</xm:f>
              </x14:cfvo>
              <x14:negativeFillColor rgb="FFFF0000"/>
              <x14:axisColor rgb="FF000000"/>
            </x14:dataBar>
          </x14:cfRule>
          <x14:cfRule type="dataBar" id="{5FFB78CF-F2C1-4396-81FF-0C67A34FF0A2}">
            <x14:dataBar minLength="0" maxLength="100">
              <x14:cfvo type="autoMin"/>
              <x14:cfvo type="autoMax"/>
              <x14:negativeFillColor rgb="FFFF0000"/>
              <x14:axisColor rgb="FF000000"/>
            </x14:dataBar>
          </x14:cfRule>
          <x14:cfRule type="dataBar" id="{08C15299-1749-4D8F-85EB-D71E4262878C}">
            <x14:dataBar minLength="0" maxLength="100" gradient="0">
              <x14:cfvo type="num">
                <xm:f>0</xm:f>
              </x14:cfvo>
              <x14:cfvo type="num">
                <xm:f>1</xm:f>
              </x14:cfvo>
              <x14:negativeFillColor rgb="FFFF0000"/>
              <x14:axisColor rgb="FF000000"/>
            </x14:dataBar>
          </x14:cfRule>
          <x14:cfRule type="dataBar" id="{85CAEDE8-1304-4DF1-967F-82AA4E64EB51}">
            <x14:dataBar minLength="0" maxLength="100" border="1" negativeBarBorderColorSameAsPositive="0">
              <x14:cfvo type="autoMin"/>
              <x14:cfvo type="autoMax"/>
              <x14:borderColor rgb="FF008AEF"/>
              <x14:negativeFillColor rgb="FFFF0000"/>
              <x14:negativeBorderColor rgb="FFFF0000"/>
              <x14:axisColor rgb="FF000000"/>
            </x14:dataBar>
          </x14:cfRule>
          <xm:sqref>S68:S72 S78</xm:sqref>
        </x14:conditionalFormatting>
        <x14:conditionalFormatting xmlns:xm="http://schemas.microsoft.com/office/excel/2006/main">
          <x14:cfRule type="dataBar" id="{C338F5EC-6BA4-4BFF-B4B5-4CEB6B98F9DB}">
            <x14:dataBar minLength="0" maxLength="100">
              <x14:cfvo type="num">
                <xm:f>0</xm:f>
              </x14:cfvo>
              <x14:cfvo type="num">
                <xm:f>1</xm:f>
              </x14:cfvo>
              <x14:negativeFillColor rgb="FFFF0000"/>
              <x14:axisColor rgb="FF000000"/>
            </x14:dataBar>
          </x14:cfRule>
          <x14:cfRule type="dataBar" id="{4BDF0F56-6302-46B4-99D6-F770C9B8D36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96AB25B-B33F-41A4-A169-399592468A5B}">
            <x14:dataBar minLength="0" maxLength="100">
              <x14:cfvo type="num">
                <xm:f>0</xm:f>
              </x14:cfvo>
              <x14:cfvo type="num">
                <xm:f>1</xm:f>
              </x14:cfvo>
              <x14:negativeFillColor rgb="FFFF0000"/>
              <x14:axisColor rgb="FF000000"/>
            </x14:dataBar>
          </x14:cfRule>
          <x14:cfRule type="dataBar" id="{D98979FA-D4BA-4A18-AA94-2352643B5138}">
            <x14:dataBar minLength="0" maxLength="100">
              <x14:cfvo type="autoMin"/>
              <x14:cfvo type="autoMax"/>
              <x14:negativeFillColor rgb="FFFF0000"/>
              <x14:axisColor rgb="FF000000"/>
            </x14:dataBar>
          </x14:cfRule>
          <x14:cfRule type="dataBar" id="{608D75B4-6FFA-4825-AC49-54FDC44BC868}">
            <x14:dataBar minLength="0" maxLength="100" gradient="0">
              <x14:cfvo type="num">
                <xm:f>0</xm:f>
              </x14:cfvo>
              <x14:cfvo type="num">
                <xm:f>1</xm:f>
              </x14:cfvo>
              <x14:negativeFillColor rgb="FFFF0000"/>
              <x14:axisColor rgb="FF000000"/>
            </x14:dataBar>
          </x14:cfRule>
          <x14:cfRule type="dataBar" id="{9870EF06-E8B6-4A9E-BA9C-058C1CC010C7}">
            <x14:dataBar minLength="0" maxLength="100" border="1" negativeBarBorderColorSameAsPositive="0">
              <x14:cfvo type="autoMin"/>
              <x14:cfvo type="autoMax"/>
              <x14:borderColor rgb="FF008AEF"/>
              <x14:negativeFillColor rgb="FFFF0000"/>
              <x14:negativeBorderColor rgb="FFFF0000"/>
              <x14:axisColor rgb="FF000000"/>
            </x14:dataBar>
          </x14:cfRule>
          <xm:sqref>S73</xm:sqref>
        </x14:conditionalFormatting>
        <x14:conditionalFormatting xmlns:xm="http://schemas.microsoft.com/office/excel/2006/main">
          <x14:cfRule type="dataBar" id="{E63083CB-BBDC-45BA-AC0B-2098786AEAEB}">
            <x14:dataBar minLength="0" maxLength="100">
              <x14:cfvo type="num">
                <xm:f>0</xm:f>
              </x14:cfvo>
              <x14:cfvo type="num">
                <xm:f>1</xm:f>
              </x14:cfvo>
              <x14:negativeFillColor rgb="FFFF0000"/>
              <x14:axisColor rgb="FF000000"/>
            </x14:dataBar>
          </x14:cfRule>
          <x14:cfRule type="dataBar" id="{2C006B5D-C3EE-44F7-AD00-7E3577B7E47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47AB0D3-1371-4E1E-9CAF-567252C221AB}">
            <x14:dataBar minLength="0" maxLength="100">
              <x14:cfvo type="num">
                <xm:f>0</xm:f>
              </x14:cfvo>
              <x14:cfvo type="num">
                <xm:f>1</xm:f>
              </x14:cfvo>
              <x14:negativeFillColor rgb="FFFF0000"/>
              <x14:axisColor rgb="FF000000"/>
            </x14:dataBar>
          </x14:cfRule>
          <x14:cfRule type="dataBar" id="{B5BBB630-D3F6-4D68-A5C0-D8CF58629284}">
            <x14:dataBar minLength="0" maxLength="100">
              <x14:cfvo type="autoMin"/>
              <x14:cfvo type="autoMax"/>
              <x14:negativeFillColor rgb="FFFF0000"/>
              <x14:axisColor rgb="FF000000"/>
            </x14:dataBar>
          </x14:cfRule>
          <x14:cfRule type="dataBar" id="{AC4A29FB-95B2-4086-A471-894E8F35D676}">
            <x14:dataBar minLength="0" maxLength="100" gradient="0">
              <x14:cfvo type="num">
                <xm:f>0</xm:f>
              </x14:cfvo>
              <x14:cfvo type="num">
                <xm:f>1</xm:f>
              </x14:cfvo>
              <x14:negativeFillColor rgb="FFFF0000"/>
              <x14:axisColor rgb="FF000000"/>
            </x14:dataBar>
          </x14:cfRule>
          <x14:cfRule type="dataBar" id="{F373CC51-F779-4997-9DEC-7514BDCF1784}">
            <x14:dataBar minLength="0" maxLength="100" border="1" negativeBarBorderColorSameAsPositive="0">
              <x14:cfvo type="autoMin"/>
              <x14:cfvo type="autoMax"/>
              <x14:borderColor rgb="FF008AEF"/>
              <x14:negativeFillColor rgb="FFFF0000"/>
              <x14:negativeBorderColor rgb="FFFF0000"/>
              <x14:axisColor rgb="FF000000"/>
            </x14:dataBar>
          </x14:cfRule>
          <xm:sqref>S74</xm:sqref>
        </x14:conditionalFormatting>
        <x14:conditionalFormatting xmlns:xm="http://schemas.microsoft.com/office/excel/2006/main">
          <x14:cfRule type="dataBar" id="{8F7EA7B1-5A94-41DF-ACB7-9993526F279F}">
            <x14:dataBar minLength="0" maxLength="100">
              <x14:cfvo type="num">
                <xm:f>0</xm:f>
              </x14:cfvo>
              <x14:cfvo type="num">
                <xm:f>1</xm:f>
              </x14:cfvo>
              <x14:negativeFillColor rgb="FFFF0000"/>
              <x14:axisColor rgb="FF000000"/>
            </x14:dataBar>
          </x14:cfRule>
          <x14:cfRule type="dataBar" id="{C164F210-9C9B-4951-8172-EB1560D5009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9EC8D52-0CBA-46F3-BD68-63DBE700AD0A}">
            <x14:dataBar minLength="0" maxLength="100">
              <x14:cfvo type="num">
                <xm:f>0</xm:f>
              </x14:cfvo>
              <x14:cfvo type="num">
                <xm:f>1</xm:f>
              </x14:cfvo>
              <x14:negativeFillColor rgb="FFFF0000"/>
              <x14:axisColor rgb="FF000000"/>
            </x14:dataBar>
          </x14:cfRule>
          <x14:cfRule type="dataBar" id="{8AFEB67C-5CCA-4A51-889B-4051AAD94165}">
            <x14:dataBar minLength="0" maxLength="100">
              <x14:cfvo type="autoMin"/>
              <x14:cfvo type="autoMax"/>
              <x14:negativeFillColor rgb="FFFF0000"/>
              <x14:axisColor rgb="FF000000"/>
            </x14:dataBar>
          </x14:cfRule>
          <x14:cfRule type="dataBar" id="{21C490AA-F6CB-416E-BCBB-5E67D2C642CE}">
            <x14:dataBar minLength="0" maxLength="100" gradient="0">
              <x14:cfvo type="num">
                <xm:f>0</xm:f>
              </x14:cfvo>
              <x14:cfvo type="num">
                <xm:f>1</xm:f>
              </x14:cfvo>
              <x14:negativeFillColor rgb="FFFF0000"/>
              <x14:axisColor rgb="FF000000"/>
            </x14:dataBar>
          </x14:cfRule>
          <x14:cfRule type="dataBar" id="{082FFCE6-14D3-4BDB-895D-ABA4E010CE13}">
            <x14:dataBar minLength="0" maxLength="100" border="1" negativeBarBorderColorSameAsPositive="0">
              <x14:cfvo type="autoMin"/>
              <x14:cfvo type="autoMax"/>
              <x14:borderColor rgb="FF008AEF"/>
              <x14:negativeFillColor rgb="FFFF0000"/>
              <x14:negativeBorderColor rgb="FFFF0000"/>
              <x14:axisColor rgb="FF000000"/>
            </x14:dataBar>
          </x14:cfRule>
          <xm:sqref>S75</xm:sqref>
        </x14:conditionalFormatting>
        <x14:conditionalFormatting xmlns:xm="http://schemas.microsoft.com/office/excel/2006/main">
          <x14:cfRule type="dataBar" id="{8E3DE423-940E-48BF-AACF-29A7D2CDC381}">
            <x14:dataBar minLength="0" maxLength="100">
              <x14:cfvo type="num">
                <xm:f>0</xm:f>
              </x14:cfvo>
              <x14:cfvo type="num">
                <xm:f>1</xm:f>
              </x14:cfvo>
              <x14:negativeFillColor rgb="FFFF0000"/>
              <x14:axisColor rgb="FF000000"/>
            </x14:dataBar>
          </x14:cfRule>
          <x14:cfRule type="dataBar" id="{FCEA8DAE-C91D-4C18-8A9C-76F3689A646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05C3E76-BA6E-4E7D-99F3-6AEC8AC75897}">
            <x14:dataBar minLength="0" maxLength="100">
              <x14:cfvo type="num">
                <xm:f>0</xm:f>
              </x14:cfvo>
              <x14:cfvo type="num">
                <xm:f>1</xm:f>
              </x14:cfvo>
              <x14:negativeFillColor rgb="FFFF0000"/>
              <x14:axisColor rgb="FF000000"/>
            </x14:dataBar>
          </x14:cfRule>
          <x14:cfRule type="dataBar" id="{1F47A1C8-FB53-45ED-99A5-81FF6B48388E}">
            <x14:dataBar minLength="0" maxLength="100">
              <x14:cfvo type="autoMin"/>
              <x14:cfvo type="autoMax"/>
              <x14:negativeFillColor rgb="FFFF0000"/>
              <x14:axisColor rgb="FF000000"/>
            </x14:dataBar>
          </x14:cfRule>
          <x14:cfRule type="dataBar" id="{6B13B695-38FF-4A3D-935D-3894A96E69BB}">
            <x14:dataBar minLength="0" maxLength="100" gradient="0">
              <x14:cfvo type="num">
                <xm:f>0</xm:f>
              </x14:cfvo>
              <x14:cfvo type="num">
                <xm:f>1</xm:f>
              </x14:cfvo>
              <x14:negativeFillColor rgb="FFFF0000"/>
              <x14:axisColor rgb="FF000000"/>
            </x14:dataBar>
          </x14:cfRule>
          <x14:cfRule type="dataBar" id="{280E39A6-25A9-41F9-A3BD-FB22F4664A86}">
            <x14:dataBar minLength="0" maxLength="100" border="1" negativeBarBorderColorSameAsPositive="0">
              <x14:cfvo type="autoMin"/>
              <x14:cfvo type="autoMax"/>
              <x14:borderColor rgb="FF008AEF"/>
              <x14:negativeFillColor rgb="FFFF0000"/>
              <x14:negativeBorderColor rgb="FFFF0000"/>
              <x14:axisColor rgb="FF000000"/>
            </x14:dataBar>
          </x14:cfRule>
          <xm:sqref>S76</xm:sqref>
        </x14:conditionalFormatting>
        <x14:conditionalFormatting xmlns:xm="http://schemas.microsoft.com/office/excel/2006/main">
          <x14:cfRule type="dataBar" id="{A5334425-B48D-48F8-AB1D-81AEA635760C}">
            <x14:dataBar minLength="0" maxLength="100">
              <x14:cfvo type="num">
                <xm:f>0</xm:f>
              </x14:cfvo>
              <x14:cfvo type="num">
                <xm:f>1</xm:f>
              </x14:cfvo>
              <x14:negativeFillColor rgb="FFFF0000"/>
              <x14:axisColor rgb="FF000000"/>
            </x14:dataBar>
          </x14:cfRule>
          <x14:cfRule type="dataBar" id="{66F78CA3-72D9-42AC-9605-3D9038769B0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E3712DA-472D-42DD-93EC-7B5BE72E2554}">
            <x14:dataBar minLength="0" maxLength="100">
              <x14:cfvo type="num">
                <xm:f>0</xm:f>
              </x14:cfvo>
              <x14:cfvo type="num">
                <xm:f>1</xm:f>
              </x14:cfvo>
              <x14:negativeFillColor rgb="FFFF0000"/>
              <x14:axisColor rgb="FF000000"/>
            </x14:dataBar>
          </x14:cfRule>
          <x14:cfRule type="dataBar" id="{B3FC776E-AF7D-4727-91DB-608E3E012180}">
            <x14:dataBar minLength="0" maxLength="100">
              <x14:cfvo type="autoMin"/>
              <x14:cfvo type="autoMax"/>
              <x14:negativeFillColor rgb="FFFF0000"/>
              <x14:axisColor rgb="FF000000"/>
            </x14:dataBar>
          </x14:cfRule>
          <x14:cfRule type="dataBar" id="{507FF96B-7162-4AC8-8CEA-AE09BAB97057}">
            <x14:dataBar minLength="0" maxLength="100" gradient="0">
              <x14:cfvo type="num">
                <xm:f>0</xm:f>
              </x14:cfvo>
              <x14:cfvo type="num">
                <xm:f>1</xm:f>
              </x14:cfvo>
              <x14:negativeFillColor rgb="FFFF0000"/>
              <x14:axisColor rgb="FF000000"/>
            </x14:dataBar>
          </x14:cfRule>
          <x14:cfRule type="dataBar" id="{4FE20FCA-8839-428F-917A-FED45312A7F1}">
            <x14:dataBar minLength="0" maxLength="100" border="1" negativeBarBorderColorSameAsPositive="0">
              <x14:cfvo type="autoMin"/>
              <x14:cfvo type="autoMax"/>
              <x14:borderColor rgb="FF008AEF"/>
              <x14:negativeFillColor rgb="FFFF0000"/>
              <x14:negativeBorderColor rgb="FFFF0000"/>
              <x14:axisColor rgb="FF000000"/>
            </x14:dataBar>
          </x14:cfRule>
          <xm:sqref>S81</xm:sqref>
        </x14:conditionalFormatting>
        <x14:conditionalFormatting xmlns:xm="http://schemas.microsoft.com/office/excel/2006/main">
          <x14:cfRule type="dataBar" id="{F43D0846-8DEF-4B88-9A8C-686E8E893E71}">
            <x14:dataBar minLength="0" maxLength="100">
              <x14:cfvo type="num">
                <xm:f>0</xm:f>
              </x14:cfvo>
              <x14:cfvo type="num">
                <xm:f>1</xm:f>
              </x14:cfvo>
              <x14:negativeFillColor rgb="FFFF0000"/>
              <x14:axisColor rgb="FF000000"/>
            </x14:dataBar>
          </x14:cfRule>
          <x14:cfRule type="dataBar" id="{9A5B4742-1E44-4FF6-8354-219DE35447B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B75BB38-4FF7-495A-A161-8BEAA692582A}">
            <x14:dataBar minLength="0" maxLength="100">
              <x14:cfvo type="num">
                <xm:f>0</xm:f>
              </x14:cfvo>
              <x14:cfvo type="num">
                <xm:f>1</xm:f>
              </x14:cfvo>
              <x14:negativeFillColor rgb="FFFF0000"/>
              <x14:axisColor rgb="FF000000"/>
            </x14:dataBar>
          </x14:cfRule>
          <x14:cfRule type="dataBar" id="{F700151F-A13D-46B5-A272-C62D0BDE41AC}">
            <x14:dataBar minLength="0" maxLength="100">
              <x14:cfvo type="autoMin"/>
              <x14:cfvo type="autoMax"/>
              <x14:negativeFillColor rgb="FFFF0000"/>
              <x14:axisColor rgb="FF000000"/>
            </x14:dataBar>
          </x14:cfRule>
          <x14:cfRule type="dataBar" id="{4B560460-D5B9-45F1-81F0-1E1A42379759}">
            <x14:dataBar minLength="0" maxLength="100" gradient="0">
              <x14:cfvo type="num">
                <xm:f>0</xm:f>
              </x14:cfvo>
              <x14:cfvo type="num">
                <xm:f>1</xm:f>
              </x14:cfvo>
              <x14:negativeFillColor rgb="FFFF0000"/>
              <x14:axisColor rgb="FF000000"/>
            </x14:dataBar>
          </x14:cfRule>
          <x14:cfRule type="dataBar" id="{74072A8E-3BDB-403E-A939-45C61EF8375A}">
            <x14:dataBar minLength="0" maxLength="100" border="1" negativeBarBorderColorSameAsPositive="0">
              <x14:cfvo type="autoMin"/>
              <x14:cfvo type="autoMax"/>
              <x14:borderColor rgb="FF008AEF"/>
              <x14:negativeFillColor rgb="FFFF0000"/>
              <x14:negativeBorderColor rgb="FFFF0000"/>
              <x14:axisColor rgb="FF000000"/>
            </x14:dataBar>
          </x14:cfRule>
          <xm:sqref>S82:S98</xm:sqref>
        </x14:conditionalFormatting>
        <x14:conditionalFormatting xmlns:xm="http://schemas.microsoft.com/office/excel/2006/main">
          <x14:cfRule type="dataBar" id="{F4F2BE32-6CA7-4640-964E-3F9EE4B1235A}">
            <x14:dataBar minLength="0" maxLength="100">
              <x14:cfvo type="num">
                <xm:f>0</xm:f>
              </x14:cfvo>
              <x14:cfvo type="num">
                <xm:f>1</xm:f>
              </x14:cfvo>
              <x14:negativeFillColor rgb="FFFF0000"/>
              <x14:axisColor rgb="FF000000"/>
            </x14:dataBar>
          </x14:cfRule>
          <x14:cfRule type="dataBar" id="{43839BE3-C81C-4D83-98ED-2154151429A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49B8C48-35DD-4851-8541-8F6185F6396F}">
            <x14:dataBar minLength="0" maxLength="100">
              <x14:cfvo type="num">
                <xm:f>0</xm:f>
              </x14:cfvo>
              <x14:cfvo type="num">
                <xm:f>1</xm:f>
              </x14:cfvo>
              <x14:negativeFillColor rgb="FFFF0000"/>
              <x14:axisColor rgb="FF000000"/>
            </x14:dataBar>
          </x14:cfRule>
          <x14:cfRule type="dataBar" id="{6DF409B4-2D79-4DF0-B81F-E3FD4C03EA4E}">
            <x14:dataBar minLength="0" maxLength="100">
              <x14:cfvo type="autoMin"/>
              <x14:cfvo type="autoMax"/>
              <x14:negativeFillColor rgb="FFFF0000"/>
              <x14:axisColor rgb="FF000000"/>
            </x14:dataBar>
          </x14:cfRule>
          <x14:cfRule type="dataBar" id="{5FBEFABF-ADE4-48B2-8ED9-3C15398AB276}">
            <x14:dataBar minLength="0" maxLength="100" gradient="0">
              <x14:cfvo type="num">
                <xm:f>0</xm:f>
              </x14:cfvo>
              <x14:cfvo type="num">
                <xm:f>1</xm:f>
              </x14:cfvo>
              <x14:negativeFillColor rgb="FFFF0000"/>
              <x14:axisColor rgb="FF000000"/>
            </x14:dataBar>
          </x14:cfRule>
          <x14:cfRule type="dataBar" id="{377D18CB-656E-4C35-B383-2F4DEAC02A1A}">
            <x14:dataBar minLength="0" maxLength="100" border="1" negativeBarBorderColorSameAsPositive="0">
              <x14:cfvo type="autoMin"/>
              <x14:cfvo type="autoMax"/>
              <x14:borderColor rgb="FF008AEF"/>
              <x14:negativeFillColor rgb="FFFF0000"/>
              <x14:negativeBorderColor rgb="FFFF0000"/>
              <x14:axisColor rgb="FF000000"/>
            </x14:dataBar>
          </x14:cfRule>
          <xm:sqref>S102:S106</xm:sqref>
        </x14:conditionalFormatting>
        <x14:conditionalFormatting xmlns:xm="http://schemas.microsoft.com/office/excel/2006/main">
          <x14:cfRule type="dataBar" id="{1C302F98-DE29-467F-A936-B8D1536C1A1D}">
            <x14:dataBar minLength="0" maxLength="100">
              <x14:cfvo type="num">
                <xm:f>0</xm:f>
              </x14:cfvo>
              <x14:cfvo type="num">
                <xm:f>1</xm:f>
              </x14:cfvo>
              <x14:negativeFillColor rgb="FFFF0000"/>
              <x14:axisColor rgb="FF000000"/>
            </x14:dataBar>
          </x14:cfRule>
          <x14:cfRule type="dataBar" id="{C2EA8CE7-D256-4223-B5F0-4288B1D1616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78BBED4-22B5-4364-B797-AF1753587F92}">
            <x14:dataBar minLength="0" maxLength="100">
              <x14:cfvo type="num">
                <xm:f>0</xm:f>
              </x14:cfvo>
              <x14:cfvo type="num">
                <xm:f>1</xm:f>
              </x14:cfvo>
              <x14:negativeFillColor rgb="FFFF0000"/>
              <x14:axisColor rgb="FF000000"/>
            </x14:dataBar>
          </x14:cfRule>
          <x14:cfRule type="dataBar" id="{14800412-6650-472E-B613-411FDBEE2B33}">
            <x14:dataBar minLength="0" maxLength="100">
              <x14:cfvo type="autoMin"/>
              <x14:cfvo type="autoMax"/>
              <x14:negativeFillColor rgb="FFFF0000"/>
              <x14:axisColor rgb="FF000000"/>
            </x14:dataBar>
          </x14:cfRule>
          <x14:cfRule type="dataBar" id="{075F00CE-B736-44E5-9A1B-517F8263ABD0}">
            <x14:dataBar minLength="0" maxLength="100" gradient="0">
              <x14:cfvo type="num">
                <xm:f>0</xm:f>
              </x14:cfvo>
              <x14:cfvo type="num">
                <xm:f>1</xm:f>
              </x14:cfvo>
              <x14:negativeFillColor rgb="FFFF0000"/>
              <x14:axisColor rgb="FF000000"/>
            </x14:dataBar>
          </x14:cfRule>
          <x14:cfRule type="dataBar" id="{0C19ADA4-6485-40F6-B6A7-BA58E8193CEF}">
            <x14:dataBar minLength="0" maxLength="100" border="1" negativeBarBorderColorSameAsPositive="0">
              <x14:cfvo type="autoMin"/>
              <x14:cfvo type="autoMax"/>
              <x14:borderColor rgb="FF008AEF"/>
              <x14:negativeFillColor rgb="FFFF0000"/>
              <x14:negativeBorderColor rgb="FFFF0000"/>
              <x14:axisColor rgb="FF000000"/>
            </x14:dataBar>
          </x14:cfRule>
          <xm:sqref>S110:S115</xm:sqref>
        </x14:conditionalFormatting>
        <x14:conditionalFormatting xmlns:xm="http://schemas.microsoft.com/office/excel/2006/main">
          <x14:cfRule type="dataBar" id="{FD5C312B-158B-4C52-8BC6-D3742DD93854}">
            <x14:dataBar minLength="0" maxLength="100">
              <x14:cfvo type="num">
                <xm:f>0</xm:f>
              </x14:cfvo>
              <x14:cfvo type="num">
                <xm:f>1</xm:f>
              </x14:cfvo>
              <x14:negativeFillColor rgb="FFFF0000"/>
              <x14:axisColor rgb="FF000000"/>
            </x14:dataBar>
          </x14:cfRule>
          <x14:cfRule type="dataBar" id="{9F5B0B0D-4B60-40BC-8300-D341C8B319FC}">
            <x14:dataBar minLength="0" maxLength="100">
              <x14:cfvo type="num">
                <xm:f>0</xm:f>
              </x14:cfvo>
              <x14:cfvo type="num">
                <xm:f>1</xm:f>
              </x14:cfvo>
              <x14:negativeFillColor rgb="FFFF0000"/>
              <x14:axisColor rgb="FF000000"/>
            </x14:dataBar>
          </x14:cfRule>
          <x14:cfRule type="dataBar" id="{55C0DD1E-8DD0-48DD-AD19-8F6C68D212B5}">
            <x14:dataBar minLength="0" maxLength="100">
              <x14:cfvo type="autoMin"/>
              <x14:cfvo type="autoMax"/>
              <x14:negativeFillColor rgb="FFFF0000"/>
              <x14:axisColor rgb="FF000000"/>
            </x14:dataBar>
          </x14:cfRule>
          <x14:cfRule type="dataBar" id="{705426AD-455B-492D-B7DB-17A1ADD8325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E8C33EE-35CC-41CE-A402-47920092704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E42D821-8DD2-4D31-A2C5-681932A0C62B}">
            <x14:dataBar minLength="0" maxLength="100" gradient="0">
              <x14:cfvo type="num">
                <xm:f>0</xm:f>
              </x14:cfvo>
              <x14:cfvo type="num">
                <xm:f>1</xm:f>
              </x14:cfvo>
              <x14:negativeFillColor rgb="FFFF0000"/>
              <x14:axisColor rgb="FF000000"/>
            </x14:dataBar>
          </x14:cfRule>
          <xm:sqref>T9:T10</xm:sqref>
        </x14:conditionalFormatting>
        <x14:conditionalFormatting xmlns:xm="http://schemas.microsoft.com/office/excel/2006/main">
          <x14:cfRule type="dataBar" id="{C430FC7C-C7A6-4289-A34C-B666F1408BF1}">
            <x14:dataBar minLength="0" maxLength="100">
              <x14:cfvo type="num">
                <xm:f>0</xm:f>
              </x14:cfvo>
              <x14:cfvo type="num">
                <xm:f>1</xm:f>
              </x14:cfvo>
              <x14:negativeFillColor rgb="FFFF0000"/>
              <x14:axisColor rgb="FF000000"/>
            </x14:dataBar>
          </x14:cfRule>
          <x14:cfRule type="dataBar" id="{80F754BB-73A6-4EF9-87C5-9663E13CB1B1}">
            <x14:dataBar minLength="0" maxLength="100">
              <x14:cfvo type="num">
                <xm:f>0</xm:f>
              </x14:cfvo>
              <x14:cfvo type="num">
                <xm:f>1</xm:f>
              </x14:cfvo>
              <x14:negativeFillColor rgb="FFFF0000"/>
              <x14:axisColor rgb="FF000000"/>
            </x14:dataBar>
          </x14:cfRule>
          <x14:cfRule type="dataBar" id="{C36217E2-0F36-4E3F-9F56-A3549560DD4B}">
            <x14:dataBar minLength="0" maxLength="100">
              <x14:cfvo type="autoMin"/>
              <x14:cfvo type="autoMax"/>
              <x14:negativeFillColor rgb="FFFF0000"/>
              <x14:axisColor rgb="FF000000"/>
            </x14:dataBar>
          </x14:cfRule>
          <x14:cfRule type="dataBar" id="{AB0A4E22-1779-41DE-A5C4-78905A593D4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B525D7A-7BC0-44F2-AAD1-DC158D54924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2FF3E3B-A312-4248-8C37-2C5552E5B656}">
            <x14:dataBar minLength="0" maxLength="100" gradient="0">
              <x14:cfvo type="num">
                <xm:f>0</xm:f>
              </x14:cfvo>
              <x14:cfvo type="num">
                <xm:f>1</xm:f>
              </x14:cfvo>
              <x14:negativeFillColor rgb="FFFF0000"/>
              <x14:axisColor rgb="FF000000"/>
            </x14:dataBar>
          </x14:cfRule>
          <xm:sqref>T11</xm:sqref>
        </x14:conditionalFormatting>
        <x14:conditionalFormatting xmlns:xm="http://schemas.microsoft.com/office/excel/2006/main">
          <x14:cfRule type="dataBar" id="{F99A0E59-6759-4DB8-814C-3815C49FDF74}">
            <x14:dataBar minLength="0" maxLength="100">
              <x14:cfvo type="num">
                <xm:f>0</xm:f>
              </x14:cfvo>
              <x14:cfvo type="num">
                <xm:f>1</xm:f>
              </x14:cfvo>
              <x14:negativeFillColor rgb="FFFF0000"/>
              <x14:axisColor rgb="FF000000"/>
            </x14:dataBar>
          </x14:cfRule>
          <x14:cfRule type="dataBar" id="{68CD5498-1E81-4FE4-96E1-EB9873EC26D5}">
            <x14:dataBar minLength="0" maxLength="100">
              <x14:cfvo type="num">
                <xm:f>0</xm:f>
              </x14:cfvo>
              <x14:cfvo type="num">
                <xm:f>1</xm:f>
              </x14:cfvo>
              <x14:negativeFillColor rgb="FFFF0000"/>
              <x14:axisColor rgb="FF000000"/>
            </x14:dataBar>
          </x14:cfRule>
          <x14:cfRule type="dataBar" id="{AC73DBA4-B785-4AE0-9AC0-6E95C7381507}">
            <x14:dataBar minLength="0" maxLength="100">
              <x14:cfvo type="autoMin"/>
              <x14:cfvo type="autoMax"/>
              <x14:negativeFillColor rgb="FFFF0000"/>
              <x14:axisColor rgb="FF000000"/>
            </x14:dataBar>
          </x14:cfRule>
          <x14:cfRule type="dataBar" id="{7872E6C0-3479-44F2-B33C-C09936FC9A0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82A1385-AC00-4C92-9BE7-995FB72DB55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6269576-F582-4006-B393-75462FEF4A99}">
            <x14:dataBar minLength="0" maxLength="100" gradient="0">
              <x14:cfvo type="num">
                <xm:f>0</xm:f>
              </x14:cfvo>
              <x14:cfvo type="num">
                <xm:f>1</xm:f>
              </x14:cfvo>
              <x14:negativeFillColor rgb="FFFF0000"/>
              <x14:axisColor rgb="FF000000"/>
            </x14:dataBar>
          </x14:cfRule>
          <xm:sqref>T12</xm:sqref>
        </x14:conditionalFormatting>
        <x14:conditionalFormatting xmlns:xm="http://schemas.microsoft.com/office/excel/2006/main">
          <x14:cfRule type="dataBar" id="{5749B433-DA1C-49B3-A970-82A4ADADE4DD}">
            <x14:dataBar minLength="0" maxLength="100">
              <x14:cfvo type="num">
                <xm:f>0</xm:f>
              </x14:cfvo>
              <x14:cfvo type="num">
                <xm:f>1</xm:f>
              </x14:cfvo>
              <x14:negativeFillColor rgb="FFFF0000"/>
              <x14:axisColor rgb="FF000000"/>
            </x14:dataBar>
          </x14:cfRule>
          <x14:cfRule type="dataBar" id="{D4666775-2CFB-4A90-908A-8E333A56FA6E}">
            <x14:dataBar minLength="0" maxLength="100">
              <x14:cfvo type="num">
                <xm:f>0</xm:f>
              </x14:cfvo>
              <x14:cfvo type="num">
                <xm:f>1</xm:f>
              </x14:cfvo>
              <x14:negativeFillColor rgb="FFFF0000"/>
              <x14:axisColor rgb="FF000000"/>
            </x14:dataBar>
          </x14:cfRule>
          <x14:cfRule type="dataBar" id="{10357DC4-4CEE-40AC-9098-C8403F6E7EC3}">
            <x14:dataBar minLength="0" maxLength="100">
              <x14:cfvo type="autoMin"/>
              <x14:cfvo type="autoMax"/>
              <x14:negativeFillColor rgb="FFFF0000"/>
              <x14:axisColor rgb="FF000000"/>
            </x14:dataBar>
          </x14:cfRule>
          <x14:cfRule type="dataBar" id="{89F0A4C3-159F-4F11-A09A-7B7D3ACB7AB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86D4B73-2BA0-49D4-AB4A-EDD2DA64A13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4AB7835-2BB5-440F-AF9E-6DEB866CFEBE}">
            <x14:dataBar minLength="0" maxLength="100" gradient="0">
              <x14:cfvo type="num">
                <xm:f>0</xm:f>
              </x14:cfvo>
              <x14:cfvo type="num">
                <xm:f>1</xm:f>
              </x14:cfvo>
              <x14:negativeFillColor rgb="FFFF0000"/>
              <x14:axisColor rgb="FF000000"/>
            </x14:dataBar>
          </x14:cfRule>
          <xm:sqref>T13:T14</xm:sqref>
        </x14:conditionalFormatting>
        <x14:conditionalFormatting xmlns:xm="http://schemas.microsoft.com/office/excel/2006/main">
          <x14:cfRule type="dataBar" id="{3FF22D73-D2EB-426B-9782-1113E271E67B}">
            <x14:dataBar minLength="0" maxLength="100">
              <x14:cfvo type="num">
                <xm:f>0</xm:f>
              </x14:cfvo>
              <x14:cfvo type="num">
                <xm:f>1</xm:f>
              </x14:cfvo>
              <x14:negativeFillColor rgb="FFFF0000"/>
              <x14:axisColor rgb="FF000000"/>
            </x14:dataBar>
          </x14:cfRule>
          <x14:cfRule type="dataBar" id="{4477FDF6-3AFC-4226-9AC3-4E3D817FD66E}">
            <x14:dataBar minLength="0" maxLength="100">
              <x14:cfvo type="num">
                <xm:f>0</xm:f>
              </x14:cfvo>
              <x14:cfvo type="num">
                <xm:f>1</xm:f>
              </x14:cfvo>
              <x14:negativeFillColor rgb="FFFF0000"/>
              <x14:axisColor rgb="FF000000"/>
            </x14:dataBar>
          </x14:cfRule>
          <x14:cfRule type="dataBar" id="{EAA12A40-67F5-49A6-AA17-02342D813E09}">
            <x14:dataBar minLength="0" maxLength="100">
              <x14:cfvo type="autoMin"/>
              <x14:cfvo type="autoMax"/>
              <x14:negativeFillColor rgb="FFFF0000"/>
              <x14:axisColor rgb="FF000000"/>
            </x14:dataBar>
          </x14:cfRule>
          <x14:cfRule type="dataBar" id="{4FAB24B1-30F7-4023-A09C-24C2E20B183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033A73E-1B53-4630-B27C-5931B012C10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6FAA054-FE56-47EE-A91A-0EB1723F9FCA}">
            <x14:dataBar minLength="0" maxLength="100" gradient="0">
              <x14:cfvo type="num">
                <xm:f>0</xm:f>
              </x14:cfvo>
              <x14:cfvo type="num">
                <xm:f>1</xm:f>
              </x14:cfvo>
              <x14:negativeFillColor rgb="FFFF0000"/>
              <x14:axisColor rgb="FF000000"/>
            </x14:dataBar>
          </x14:cfRule>
          <xm:sqref>T15</xm:sqref>
        </x14:conditionalFormatting>
        <x14:conditionalFormatting xmlns:xm="http://schemas.microsoft.com/office/excel/2006/main">
          <x14:cfRule type="dataBar" id="{3BD2793C-8ABC-4458-A304-7B14B1A5E50F}">
            <x14:dataBar minLength="0" maxLength="100">
              <x14:cfvo type="num">
                <xm:f>0</xm:f>
              </x14:cfvo>
              <x14:cfvo type="num">
                <xm:f>1</xm:f>
              </x14:cfvo>
              <x14:negativeFillColor rgb="FFFF0000"/>
              <x14:axisColor rgb="FF000000"/>
            </x14:dataBar>
          </x14:cfRule>
          <x14:cfRule type="dataBar" id="{3C42F9DB-267D-46AD-9D49-B16F0FF583BB}">
            <x14:dataBar minLength="0" maxLength="100">
              <x14:cfvo type="num">
                <xm:f>0</xm:f>
              </x14:cfvo>
              <x14:cfvo type="num">
                <xm:f>1</xm:f>
              </x14:cfvo>
              <x14:negativeFillColor rgb="FFFF0000"/>
              <x14:axisColor rgb="FF000000"/>
            </x14:dataBar>
          </x14:cfRule>
          <x14:cfRule type="dataBar" id="{7C6482B5-FD86-48E3-BF57-042929CC8038}">
            <x14:dataBar minLength="0" maxLength="100">
              <x14:cfvo type="autoMin"/>
              <x14:cfvo type="autoMax"/>
              <x14:negativeFillColor rgb="FFFF0000"/>
              <x14:axisColor rgb="FF000000"/>
            </x14:dataBar>
          </x14:cfRule>
          <x14:cfRule type="dataBar" id="{CBFAE427-7305-479C-801A-5ADA0FA5E1C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5CC40D7-678B-47F6-9726-EDB0C7C9D4F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C4807E2-E710-4EDA-9945-A8A13903EC37}">
            <x14:dataBar minLength="0" maxLength="100" gradient="0">
              <x14:cfvo type="num">
                <xm:f>0</xm:f>
              </x14:cfvo>
              <x14:cfvo type="num">
                <xm:f>1</xm:f>
              </x14:cfvo>
              <x14:negativeFillColor rgb="FFFF0000"/>
              <x14:axisColor rgb="FF000000"/>
            </x14:dataBar>
          </x14:cfRule>
          <xm:sqref>T16</xm:sqref>
        </x14:conditionalFormatting>
        <x14:conditionalFormatting xmlns:xm="http://schemas.microsoft.com/office/excel/2006/main">
          <x14:cfRule type="dataBar" id="{1F0A53BF-0D4C-47FF-B25B-4C438B09DA87}">
            <x14:dataBar minLength="0" maxLength="100">
              <x14:cfvo type="num">
                <xm:f>0</xm:f>
              </x14:cfvo>
              <x14:cfvo type="num">
                <xm:f>1</xm:f>
              </x14:cfvo>
              <x14:negativeFillColor rgb="FFFF0000"/>
              <x14:axisColor rgb="FF000000"/>
            </x14:dataBar>
          </x14:cfRule>
          <x14:cfRule type="dataBar" id="{59D6BA09-3EE8-4A60-A4AD-6459AA2E7B5F}">
            <x14:dataBar minLength="0" maxLength="100">
              <x14:cfvo type="num">
                <xm:f>0</xm:f>
              </x14:cfvo>
              <x14:cfvo type="num">
                <xm:f>1</xm:f>
              </x14:cfvo>
              <x14:negativeFillColor rgb="FFFF0000"/>
              <x14:axisColor rgb="FF000000"/>
            </x14:dataBar>
          </x14:cfRule>
          <x14:cfRule type="dataBar" id="{7C000E6C-920E-4118-9444-D17F4FB8D080}">
            <x14:dataBar minLength="0" maxLength="100">
              <x14:cfvo type="autoMin"/>
              <x14:cfvo type="autoMax"/>
              <x14:negativeFillColor rgb="FFFF0000"/>
              <x14:axisColor rgb="FF000000"/>
            </x14:dataBar>
          </x14:cfRule>
          <x14:cfRule type="dataBar" id="{318D8632-EDEF-4DCA-96A4-4F72BE7DB31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E4904E3-0208-48D3-BD74-D374462A0E4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2AEE51A-4AF1-49F8-A479-CCDF0A5ECA1C}">
            <x14:dataBar minLength="0" maxLength="100" gradient="0">
              <x14:cfvo type="num">
                <xm:f>0</xm:f>
              </x14:cfvo>
              <x14:cfvo type="num">
                <xm:f>1</xm:f>
              </x14:cfvo>
              <x14:negativeFillColor rgb="FFFF0000"/>
              <x14:axisColor rgb="FF000000"/>
            </x14:dataBar>
          </x14:cfRule>
          <xm:sqref>T17</xm:sqref>
        </x14:conditionalFormatting>
        <x14:conditionalFormatting xmlns:xm="http://schemas.microsoft.com/office/excel/2006/main">
          <x14:cfRule type="dataBar" id="{A3B5F885-3E39-4F83-91FF-5E3D8D146D79}">
            <x14:dataBar minLength="0" maxLength="100">
              <x14:cfvo type="num">
                <xm:f>0</xm:f>
              </x14:cfvo>
              <x14:cfvo type="num">
                <xm:f>1</xm:f>
              </x14:cfvo>
              <x14:negativeFillColor rgb="FFFF0000"/>
              <x14:axisColor rgb="FF000000"/>
            </x14:dataBar>
          </x14:cfRule>
          <x14:cfRule type="dataBar" id="{94A221F6-7400-4BDC-941F-F2CB3A022F84}">
            <x14:dataBar minLength="0" maxLength="100">
              <x14:cfvo type="num">
                <xm:f>0</xm:f>
              </x14:cfvo>
              <x14:cfvo type="num">
                <xm:f>1</xm:f>
              </x14:cfvo>
              <x14:negativeFillColor rgb="FFFF0000"/>
              <x14:axisColor rgb="FF000000"/>
            </x14:dataBar>
          </x14:cfRule>
          <x14:cfRule type="dataBar" id="{3712A697-96F9-47EC-9857-922A46723B8B}">
            <x14:dataBar minLength="0" maxLength="100">
              <x14:cfvo type="autoMin"/>
              <x14:cfvo type="autoMax"/>
              <x14:negativeFillColor rgb="FFFF0000"/>
              <x14:axisColor rgb="FF000000"/>
            </x14:dataBar>
          </x14:cfRule>
          <x14:cfRule type="dataBar" id="{4010E07D-642C-4C48-8269-F35496DCFAA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92B9E31-E520-4DE1-98B2-C7FFE9C39D9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9847D5A-6E31-45CF-8895-DCB090824128}">
            <x14:dataBar minLength="0" maxLength="100" gradient="0">
              <x14:cfvo type="num">
                <xm:f>0</xm:f>
              </x14:cfvo>
              <x14:cfvo type="num">
                <xm:f>1</xm:f>
              </x14:cfvo>
              <x14:negativeFillColor rgb="FFFF0000"/>
              <x14:axisColor rgb="FF000000"/>
            </x14:dataBar>
          </x14:cfRule>
          <xm:sqref>T18</xm:sqref>
        </x14:conditionalFormatting>
        <x14:conditionalFormatting xmlns:xm="http://schemas.microsoft.com/office/excel/2006/main">
          <x14:cfRule type="dataBar" id="{1ED98CD9-ABE5-48B3-B301-7A6CB5DF2F20}">
            <x14:dataBar minLength="0" maxLength="100">
              <x14:cfvo type="num">
                <xm:f>0</xm:f>
              </x14:cfvo>
              <x14:cfvo type="num">
                <xm:f>1</xm:f>
              </x14:cfvo>
              <x14:negativeFillColor rgb="FFFF0000"/>
              <x14:axisColor rgb="FF000000"/>
            </x14:dataBar>
          </x14:cfRule>
          <x14:cfRule type="dataBar" id="{BC107798-433E-4C01-A5A0-A424375B2147}">
            <x14:dataBar minLength="0" maxLength="100">
              <x14:cfvo type="num">
                <xm:f>0</xm:f>
              </x14:cfvo>
              <x14:cfvo type="num">
                <xm:f>1</xm:f>
              </x14:cfvo>
              <x14:negativeFillColor rgb="FFFF0000"/>
              <x14:axisColor rgb="FF000000"/>
            </x14:dataBar>
          </x14:cfRule>
          <x14:cfRule type="dataBar" id="{9355194F-85DF-4EB3-A64B-546FFA3A159F}">
            <x14:dataBar minLength="0" maxLength="100">
              <x14:cfvo type="autoMin"/>
              <x14:cfvo type="autoMax"/>
              <x14:negativeFillColor rgb="FFFF0000"/>
              <x14:axisColor rgb="FF000000"/>
            </x14:dataBar>
          </x14:cfRule>
          <x14:cfRule type="dataBar" id="{EA4DC5AB-8BAE-458A-B5AF-4675C7E289D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EB4ACA2-810F-4A18-A702-EBED6F60E5F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BDB26D1-483E-49E1-99D8-35C629AB8EE4}">
            <x14:dataBar minLength="0" maxLength="100" gradient="0">
              <x14:cfvo type="num">
                <xm:f>0</xm:f>
              </x14:cfvo>
              <x14:cfvo type="num">
                <xm:f>1</xm:f>
              </x14:cfvo>
              <x14:negativeFillColor rgb="FFFF0000"/>
              <x14:axisColor rgb="FF000000"/>
            </x14:dataBar>
          </x14:cfRule>
          <xm:sqref>T19</xm:sqref>
        </x14:conditionalFormatting>
        <x14:conditionalFormatting xmlns:xm="http://schemas.microsoft.com/office/excel/2006/main">
          <x14:cfRule type="dataBar" id="{358F0C3D-76A7-4171-8B15-FB7992E35384}">
            <x14:dataBar minLength="0" maxLength="100">
              <x14:cfvo type="num">
                <xm:f>0</xm:f>
              </x14:cfvo>
              <x14:cfvo type="num">
                <xm:f>1</xm:f>
              </x14:cfvo>
              <x14:negativeFillColor rgb="FFFF0000"/>
              <x14:axisColor rgb="FF000000"/>
            </x14:dataBar>
          </x14:cfRule>
          <x14:cfRule type="dataBar" id="{425FC562-EA14-41CE-A633-D785BAE65D69}">
            <x14:dataBar minLength="0" maxLength="100">
              <x14:cfvo type="num">
                <xm:f>0</xm:f>
              </x14:cfvo>
              <x14:cfvo type="num">
                <xm:f>1</xm:f>
              </x14:cfvo>
              <x14:negativeFillColor rgb="FFFF0000"/>
              <x14:axisColor rgb="FF000000"/>
            </x14:dataBar>
          </x14:cfRule>
          <x14:cfRule type="dataBar" id="{0683A7B1-87CC-43C4-A84B-1024F771CFF4}">
            <x14:dataBar minLength="0" maxLength="100">
              <x14:cfvo type="autoMin"/>
              <x14:cfvo type="autoMax"/>
              <x14:negativeFillColor rgb="FFFF0000"/>
              <x14:axisColor rgb="FF000000"/>
            </x14:dataBar>
          </x14:cfRule>
          <x14:cfRule type="dataBar" id="{AB2C1106-1A06-4BB4-994C-3352C8733E7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D680A1F-7A62-4E55-B765-1D03476CEC7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A4DEC8F-64DF-4CFD-BCD7-636F5DD4F63B}">
            <x14:dataBar minLength="0" maxLength="100" gradient="0">
              <x14:cfvo type="num">
                <xm:f>0</xm:f>
              </x14:cfvo>
              <x14:cfvo type="num">
                <xm:f>1</xm:f>
              </x14:cfvo>
              <x14:negativeFillColor rgb="FFFF0000"/>
              <x14:axisColor rgb="FF000000"/>
            </x14:dataBar>
          </x14:cfRule>
          <xm:sqref>T20</xm:sqref>
        </x14:conditionalFormatting>
        <x14:conditionalFormatting xmlns:xm="http://schemas.microsoft.com/office/excel/2006/main">
          <x14:cfRule type="dataBar" id="{3AD280E8-6069-42B5-8020-020A2806576B}">
            <x14:dataBar minLength="0" maxLength="100">
              <x14:cfvo type="num">
                <xm:f>0</xm:f>
              </x14:cfvo>
              <x14:cfvo type="num">
                <xm:f>1</xm:f>
              </x14:cfvo>
              <x14:negativeFillColor rgb="FFFF0000"/>
              <x14:axisColor rgb="FF000000"/>
            </x14:dataBar>
          </x14:cfRule>
          <x14:cfRule type="dataBar" id="{89248F2D-FF43-44C4-AC98-7D8E0D6C3801}">
            <x14:dataBar minLength="0" maxLength="100">
              <x14:cfvo type="num">
                <xm:f>0</xm:f>
              </x14:cfvo>
              <x14:cfvo type="num">
                <xm:f>1</xm:f>
              </x14:cfvo>
              <x14:negativeFillColor rgb="FFFF0000"/>
              <x14:axisColor rgb="FF000000"/>
            </x14:dataBar>
          </x14:cfRule>
          <x14:cfRule type="dataBar" id="{727A64C5-BDC3-4FC0-907F-E2796877519F}">
            <x14:dataBar minLength="0" maxLength="100">
              <x14:cfvo type="autoMin"/>
              <x14:cfvo type="autoMax"/>
              <x14:negativeFillColor rgb="FFFF0000"/>
              <x14:axisColor rgb="FF000000"/>
            </x14:dataBar>
          </x14:cfRule>
          <x14:cfRule type="dataBar" id="{9489B513-871F-4D89-9603-8C139317776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9FDD6F5-AA74-47D9-BDE8-16D6452EC95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BB98A53-437E-48B3-8EE2-30554CA47578}">
            <x14:dataBar minLength="0" maxLength="100" gradient="0">
              <x14:cfvo type="num">
                <xm:f>0</xm:f>
              </x14:cfvo>
              <x14:cfvo type="num">
                <xm:f>1</xm:f>
              </x14:cfvo>
              <x14:negativeFillColor rgb="FFFF0000"/>
              <x14:axisColor rgb="FF000000"/>
            </x14:dataBar>
          </x14:cfRule>
          <xm:sqref>T21</xm:sqref>
        </x14:conditionalFormatting>
        <x14:conditionalFormatting xmlns:xm="http://schemas.microsoft.com/office/excel/2006/main">
          <x14:cfRule type="dataBar" id="{EDFFF3E3-2660-4601-9A05-12051A2351B5}">
            <x14:dataBar minLength="0" maxLength="100">
              <x14:cfvo type="num">
                <xm:f>0</xm:f>
              </x14:cfvo>
              <x14:cfvo type="num">
                <xm:f>1</xm:f>
              </x14:cfvo>
              <x14:negativeFillColor rgb="FFFF0000"/>
              <x14:axisColor rgb="FF000000"/>
            </x14:dataBar>
          </x14:cfRule>
          <x14:cfRule type="dataBar" id="{C2BBD108-64B8-4E3C-A003-CFE7AFE23455}">
            <x14:dataBar minLength="0" maxLength="100">
              <x14:cfvo type="num">
                <xm:f>0</xm:f>
              </x14:cfvo>
              <x14:cfvo type="num">
                <xm:f>1</xm:f>
              </x14:cfvo>
              <x14:negativeFillColor rgb="FFFF0000"/>
              <x14:axisColor rgb="FF000000"/>
            </x14:dataBar>
          </x14:cfRule>
          <x14:cfRule type="dataBar" id="{357F880B-9D85-46AF-94F1-0253056ED620}">
            <x14:dataBar minLength="0" maxLength="100">
              <x14:cfvo type="autoMin"/>
              <x14:cfvo type="autoMax"/>
              <x14:negativeFillColor rgb="FFFF0000"/>
              <x14:axisColor rgb="FF000000"/>
            </x14:dataBar>
          </x14:cfRule>
          <x14:cfRule type="dataBar" id="{5B0B86A7-0A6E-43B8-B030-D55B5B7888F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462FD00-2EFB-4003-9CE4-6773DCD7A54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D985166-E8F2-4517-B9FB-D575506E3124}">
            <x14:dataBar minLength="0" maxLength="100" gradient="0">
              <x14:cfvo type="num">
                <xm:f>0</xm:f>
              </x14:cfvo>
              <x14:cfvo type="num">
                <xm:f>1</xm:f>
              </x14:cfvo>
              <x14:negativeFillColor rgb="FFFF0000"/>
              <x14:axisColor rgb="FF000000"/>
            </x14:dataBar>
          </x14:cfRule>
          <xm:sqref>T22</xm:sqref>
        </x14:conditionalFormatting>
        <x14:conditionalFormatting xmlns:xm="http://schemas.microsoft.com/office/excel/2006/main">
          <x14:cfRule type="dataBar" id="{D67841DB-371E-4C03-A8BA-D92410008562}">
            <x14:dataBar minLength="0" maxLength="100">
              <x14:cfvo type="num">
                <xm:f>0</xm:f>
              </x14:cfvo>
              <x14:cfvo type="num">
                <xm:f>1</xm:f>
              </x14:cfvo>
              <x14:negativeFillColor rgb="FFFF0000"/>
              <x14:axisColor rgb="FF000000"/>
            </x14:dataBar>
          </x14:cfRule>
          <x14:cfRule type="dataBar" id="{970103F1-3419-4B56-94F3-F5F8C98621EF}">
            <x14:dataBar minLength="0" maxLength="100">
              <x14:cfvo type="num">
                <xm:f>0</xm:f>
              </x14:cfvo>
              <x14:cfvo type="num">
                <xm:f>1</xm:f>
              </x14:cfvo>
              <x14:negativeFillColor rgb="FFFF0000"/>
              <x14:axisColor rgb="FF000000"/>
            </x14:dataBar>
          </x14:cfRule>
          <x14:cfRule type="dataBar" id="{CDD4A350-4FFA-4759-8581-74096B2BD3E6}">
            <x14:dataBar minLength="0" maxLength="100">
              <x14:cfvo type="autoMin"/>
              <x14:cfvo type="autoMax"/>
              <x14:negativeFillColor rgb="FFFF0000"/>
              <x14:axisColor rgb="FF000000"/>
            </x14:dataBar>
          </x14:cfRule>
          <x14:cfRule type="dataBar" id="{857DB0A9-C4B9-4874-B63A-9BB9C9A92B2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F4DD7A0-FB85-4A43-A67E-948B85CF5B6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6EB1076-8102-4FA8-98A5-241540C8B30D}">
            <x14:dataBar minLength="0" maxLength="100" gradient="0">
              <x14:cfvo type="num">
                <xm:f>0</xm:f>
              </x14:cfvo>
              <x14:cfvo type="num">
                <xm:f>1</xm:f>
              </x14:cfvo>
              <x14:negativeFillColor rgb="FFFF0000"/>
              <x14:axisColor rgb="FF000000"/>
            </x14:dataBar>
          </x14:cfRule>
          <xm:sqref>T23</xm:sqref>
        </x14:conditionalFormatting>
        <x14:conditionalFormatting xmlns:xm="http://schemas.microsoft.com/office/excel/2006/main">
          <x14:cfRule type="dataBar" id="{53583204-A1FA-45D1-BDF7-1D5F1860DF54}">
            <x14:dataBar minLength="0" maxLength="100">
              <x14:cfvo type="num">
                <xm:f>0</xm:f>
              </x14:cfvo>
              <x14:cfvo type="num">
                <xm:f>1</xm:f>
              </x14:cfvo>
              <x14:negativeFillColor rgb="FFFF0000"/>
              <x14:axisColor rgb="FF000000"/>
            </x14:dataBar>
          </x14:cfRule>
          <x14:cfRule type="dataBar" id="{AEE8057F-794A-4BD4-9BA6-D1AC0343DB41}">
            <x14:dataBar minLength="0" maxLength="100">
              <x14:cfvo type="num">
                <xm:f>0</xm:f>
              </x14:cfvo>
              <x14:cfvo type="num">
                <xm:f>1</xm:f>
              </x14:cfvo>
              <x14:negativeFillColor rgb="FFFF0000"/>
              <x14:axisColor rgb="FF000000"/>
            </x14:dataBar>
          </x14:cfRule>
          <x14:cfRule type="dataBar" id="{13761ADC-6143-48AB-B19D-999A07097433}">
            <x14:dataBar minLength="0" maxLength="100">
              <x14:cfvo type="autoMin"/>
              <x14:cfvo type="autoMax"/>
              <x14:negativeFillColor rgb="FFFF0000"/>
              <x14:axisColor rgb="FF000000"/>
            </x14:dataBar>
          </x14:cfRule>
          <x14:cfRule type="dataBar" id="{0272DE01-14FC-46BF-AAC9-5B09D7CF17B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0BBBBAB-529E-43AC-B146-AC6EEBF7CC9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772D7C8-27DE-487E-BF39-9D37D79C0F35}">
            <x14:dataBar minLength="0" maxLength="100" gradient="0">
              <x14:cfvo type="num">
                <xm:f>0</xm:f>
              </x14:cfvo>
              <x14:cfvo type="num">
                <xm:f>1</xm:f>
              </x14:cfvo>
              <x14:negativeFillColor rgb="FFFF0000"/>
              <x14:axisColor rgb="FF000000"/>
            </x14:dataBar>
          </x14:cfRule>
          <xm:sqref>T25</xm:sqref>
        </x14:conditionalFormatting>
        <x14:conditionalFormatting xmlns:xm="http://schemas.microsoft.com/office/excel/2006/main">
          <x14:cfRule type="dataBar" id="{A2ED5161-CDAB-42BA-8DC8-6928DBADEFF0}">
            <x14:dataBar minLength="0" maxLength="100">
              <x14:cfvo type="num">
                <xm:f>0</xm:f>
              </x14:cfvo>
              <x14:cfvo type="num">
                <xm:f>1</xm:f>
              </x14:cfvo>
              <x14:negativeFillColor rgb="FFFF0000"/>
              <x14:axisColor rgb="FF000000"/>
            </x14:dataBar>
          </x14:cfRule>
          <x14:cfRule type="dataBar" id="{7A0031D2-3D72-42ED-B108-6EC7DF2532EC}">
            <x14:dataBar minLength="0" maxLength="100">
              <x14:cfvo type="autoMin"/>
              <x14:cfvo type="autoMax"/>
              <x14:negativeFillColor rgb="FFFF0000"/>
              <x14:axisColor rgb="FF000000"/>
            </x14:dataBar>
          </x14:cfRule>
          <x14:cfRule type="dataBar" id="{8EE51093-D7CC-4268-98E1-FFA7E5134AE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05A3610-B084-4AA7-BA14-2C27FE5067B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CE29E8A-687C-4260-B4C7-D172F9D832F6}">
            <x14:dataBar minLength="0" maxLength="100" gradient="0">
              <x14:cfvo type="num">
                <xm:f>0</xm:f>
              </x14:cfvo>
              <x14:cfvo type="num">
                <xm:f>1</xm:f>
              </x14:cfvo>
              <x14:negativeFillColor rgb="FFFF0000"/>
              <x14:axisColor rgb="FF000000"/>
            </x14:dataBar>
          </x14:cfRule>
          <xm:sqref>T26 T24</xm:sqref>
        </x14:conditionalFormatting>
        <x14:conditionalFormatting xmlns:xm="http://schemas.microsoft.com/office/excel/2006/main">
          <x14:cfRule type="dataBar" id="{F1B172D1-4D26-4526-BC1C-A0DC5737C7BF}">
            <x14:dataBar minLength="0" maxLength="100">
              <x14:cfvo type="num">
                <xm:f>0</xm:f>
              </x14:cfvo>
              <x14:cfvo type="num">
                <xm:f>1</xm:f>
              </x14:cfvo>
              <x14:negativeFillColor rgb="FFFF0000"/>
              <x14:axisColor rgb="FF000000"/>
            </x14:dataBar>
          </x14:cfRule>
          <x14:cfRule type="dataBar" id="{D24A360B-3B42-49E0-9329-A535E5F3A743}">
            <x14:dataBar minLength="0" maxLength="100">
              <x14:cfvo type="num">
                <xm:f>0</xm:f>
              </x14:cfvo>
              <x14:cfvo type="num">
                <xm:f>1</xm:f>
              </x14:cfvo>
              <x14:negativeFillColor rgb="FFFF0000"/>
              <x14:axisColor rgb="FF000000"/>
            </x14:dataBar>
          </x14:cfRule>
          <x14:cfRule type="dataBar" id="{24A5019C-D663-4EFE-961F-0C97549FDD3E}">
            <x14:dataBar minLength="0" maxLength="100">
              <x14:cfvo type="autoMin"/>
              <x14:cfvo type="autoMax"/>
              <x14:negativeFillColor rgb="FFFF0000"/>
              <x14:axisColor rgb="FF000000"/>
            </x14:dataBar>
          </x14:cfRule>
          <x14:cfRule type="dataBar" id="{2963F4D7-ACC3-4E6F-8703-3DABE98922B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11B335A-387B-4799-BE05-BC4D5D1A230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BC3259E-42E4-47B4-88FC-1960367F047B}">
            <x14:dataBar minLength="0" maxLength="100" gradient="0">
              <x14:cfvo type="num">
                <xm:f>0</xm:f>
              </x14:cfvo>
              <x14:cfvo type="num">
                <xm:f>1</xm:f>
              </x14:cfvo>
              <x14:negativeFillColor rgb="FFFF0000"/>
              <x14:axisColor rgb="FF000000"/>
            </x14:dataBar>
          </x14:cfRule>
          <xm:sqref>T27</xm:sqref>
        </x14:conditionalFormatting>
        <x14:conditionalFormatting xmlns:xm="http://schemas.microsoft.com/office/excel/2006/main">
          <x14:cfRule type="dataBar" id="{C96A5FE3-D268-42DB-B7C8-35D048975817}">
            <x14:dataBar minLength="0" maxLength="100">
              <x14:cfvo type="num">
                <xm:f>0</xm:f>
              </x14:cfvo>
              <x14:cfvo type="num">
                <xm:f>1</xm:f>
              </x14:cfvo>
              <x14:negativeFillColor rgb="FFFF0000"/>
              <x14:axisColor rgb="FF000000"/>
            </x14:dataBar>
          </x14:cfRule>
          <x14:cfRule type="dataBar" id="{39E09755-5803-41A2-BE64-C4A2E39B746A}">
            <x14:dataBar minLength="0" maxLength="100">
              <x14:cfvo type="num">
                <xm:f>0</xm:f>
              </x14:cfvo>
              <x14:cfvo type="num">
                <xm:f>1</xm:f>
              </x14:cfvo>
              <x14:negativeFillColor rgb="FFFF0000"/>
              <x14:axisColor rgb="FF000000"/>
            </x14:dataBar>
          </x14:cfRule>
          <x14:cfRule type="dataBar" id="{4686E936-CB48-476F-A103-ADE4DC9AAC9A}">
            <x14:dataBar minLength="0" maxLength="100">
              <x14:cfvo type="autoMin"/>
              <x14:cfvo type="autoMax"/>
              <x14:negativeFillColor rgb="FFFF0000"/>
              <x14:axisColor rgb="FF000000"/>
            </x14:dataBar>
          </x14:cfRule>
          <x14:cfRule type="dataBar" id="{12380A35-1446-425D-B491-43C55D9B8E2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155CEC7-E620-42FA-B46D-E959A0A1B30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733494E-234E-4312-8458-4230B4CD71D6}">
            <x14:dataBar minLength="0" maxLength="100" gradient="0">
              <x14:cfvo type="num">
                <xm:f>0</xm:f>
              </x14:cfvo>
              <x14:cfvo type="num">
                <xm:f>1</xm:f>
              </x14:cfvo>
              <x14:negativeFillColor rgb="FFFF0000"/>
              <x14:axisColor rgb="FF000000"/>
            </x14:dataBar>
          </x14:cfRule>
          <xm:sqref>T28</xm:sqref>
        </x14:conditionalFormatting>
        <x14:conditionalFormatting xmlns:xm="http://schemas.microsoft.com/office/excel/2006/main">
          <x14:cfRule type="dataBar" id="{7745E2FA-5341-4713-BE4D-AB22EFD641EB}">
            <x14:dataBar minLength="0" maxLength="100">
              <x14:cfvo type="num">
                <xm:f>0</xm:f>
              </x14:cfvo>
              <x14:cfvo type="num">
                <xm:f>1</xm:f>
              </x14:cfvo>
              <x14:negativeFillColor rgb="FFFF0000"/>
              <x14:axisColor rgb="FF000000"/>
            </x14:dataBar>
          </x14:cfRule>
          <x14:cfRule type="dataBar" id="{AFCEDB7A-344F-48B2-ADF8-1EC37DE1CAEB}">
            <x14:dataBar minLength="0" maxLength="100">
              <x14:cfvo type="num">
                <xm:f>0</xm:f>
              </x14:cfvo>
              <x14:cfvo type="num">
                <xm:f>1</xm:f>
              </x14:cfvo>
              <x14:negativeFillColor rgb="FFFF0000"/>
              <x14:axisColor rgb="FF000000"/>
            </x14:dataBar>
          </x14:cfRule>
          <x14:cfRule type="dataBar" id="{B670D4CE-F850-4C39-A10A-658C179AFE23}">
            <x14:dataBar minLength="0" maxLength="100">
              <x14:cfvo type="autoMin"/>
              <x14:cfvo type="autoMax"/>
              <x14:negativeFillColor rgb="FFFF0000"/>
              <x14:axisColor rgb="FF000000"/>
            </x14:dataBar>
          </x14:cfRule>
          <x14:cfRule type="dataBar" id="{5EDA50F9-525D-4EDD-A732-8617CA79149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395375E-2018-4C39-8C1F-8EC491254AC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992B630-7194-4CEE-ACE1-72C0DD2AC797}">
            <x14:dataBar minLength="0" maxLength="100" gradient="0">
              <x14:cfvo type="num">
                <xm:f>0</xm:f>
              </x14:cfvo>
              <x14:cfvo type="num">
                <xm:f>1</xm:f>
              </x14:cfvo>
              <x14:negativeFillColor rgb="FFFF0000"/>
              <x14:axisColor rgb="FF000000"/>
            </x14:dataBar>
          </x14:cfRule>
          <xm:sqref>T29</xm:sqref>
        </x14:conditionalFormatting>
        <x14:conditionalFormatting xmlns:xm="http://schemas.microsoft.com/office/excel/2006/main">
          <x14:cfRule type="dataBar" id="{D521681E-7714-4DAE-B5A6-B19190842D12}">
            <x14:dataBar minLength="0" maxLength="100">
              <x14:cfvo type="num">
                <xm:f>0</xm:f>
              </x14:cfvo>
              <x14:cfvo type="num">
                <xm:f>1</xm:f>
              </x14:cfvo>
              <x14:negativeFillColor rgb="FFFF0000"/>
              <x14:axisColor rgb="FF000000"/>
            </x14:dataBar>
          </x14:cfRule>
          <x14:cfRule type="dataBar" id="{D6F05562-5F5E-468B-93C7-9011962B1F74}">
            <x14:dataBar minLength="0" maxLength="100">
              <x14:cfvo type="num">
                <xm:f>0</xm:f>
              </x14:cfvo>
              <x14:cfvo type="num">
                <xm:f>1</xm:f>
              </x14:cfvo>
              <x14:negativeFillColor rgb="FFFF0000"/>
              <x14:axisColor rgb="FF000000"/>
            </x14:dataBar>
          </x14:cfRule>
          <x14:cfRule type="dataBar" id="{17F4BD78-2983-4400-AE62-3F9964E437DD}">
            <x14:dataBar minLength="0" maxLength="100">
              <x14:cfvo type="autoMin"/>
              <x14:cfvo type="autoMax"/>
              <x14:negativeFillColor rgb="FFFF0000"/>
              <x14:axisColor rgb="FF000000"/>
            </x14:dataBar>
          </x14:cfRule>
          <x14:cfRule type="dataBar" id="{6AFD5ACE-B0E2-48A7-BFEB-8F6034A5CC1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ABA1A18-A9CA-4FAF-A0D4-E13CF02807B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7F8325E-612C-4A80-B8AF-87216006A231}">
            <x14:dataBar minLength="0" maxLength="100" gradient="0">
              <x14:cfvo type="num">
                <xm:f>0</xm:f>
              </x14:cfvo>
              <x14:cfvo type="num">
                <xm:f>1</xm:f>
              </x14:cfvo>
              <x14:negativeFillColor rgb="FFFF0000"/>
              <x14:axisColor rgb="FF000000"/>
            </x14:dataBar>
          </x14:cfRule>
          <xm:sqref>T30</xm:sqref>
        </x14:conditionalFormatting>
        <x14:conditionalFormatting xmlns:xm="http://schemas.microsoft.com/office/excel/2006/main">
          <x14:cfRule type="dataBar" id="{3B198895-4C58-4DEF-8261-8853B5D8D7C6}">
            <x14:dataBar minLength="0" maxLength="100">
              <x14:cfvo type="num">
                <xm:f>0</xm:f>
              </x14:cfvo>
              <x14:cfvo type="num">
                <xm:f>1</xm:f>
              </x14:cfvo>
              <x14:negativeFillColor rgb="FFFF0000"/>
              <x14:axisColor rgb="FF000000"/>
            </x14:dataBar>
          </x14:cfRule>
          <x14:cfRule type="dataBar" id="{BA603376-0143-49F2-9A5F-8FCE6B1F6191}">
            <x14:dataBar minLength="0" maxLength="100">
              <x14:cfvo type="num">
                <xm:f>0</xm:f>
              </x14:cfvo>
              <x14:cfvo type="num">
                <xm:f>1</xm:f>
              </x14:cfvo>
              <x14:negativeFillColor rgb="FFFF0000"/>
              <x14:axisColor rgb="FF000000"/>
            </x14:dataBar>
          </x14:cfRule>
          <x14:cfRule type="dataBar" id="{19B43D7B-4044-45D3-90A3-846472D65081}">
            <x14:dataBar minLength="0" maxLength="100">
              <x14:cfvo type="autoMin"/>
              <x14:cfvo type="autoMax"/>
              <x14:negativeFillColor rgb="FFFF0000"/>
              <x14:axisColor rgb="FF000000"/>
            </x14:dataBar>
          </x14:cfRule>
          <x14:cfRule type="dataBar" id="{522A87EB-810C-4B03-A8EA-5C39654F750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51E0B87-C7FC-4AF8-A783-F5716D4883B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12F5390-8506-440D-A990-9781BB4DC186}">
            <x14:dataBar minLength="0" maxLength="100" gradient="0">
              <x14:cfvo type="num">
                <xm:f>0</xm:f>
              </x14:cfvo>
              <x14:cfvo type="num">
                <xm:f>1</xm:f>
              </x14:cfvo>
              <x14:negativeFillColor rgb="FFFF0000"/>
              <x14:axisColor rgb="FF000000"/>
            </x14:dataBar>
          </x14:cfRule>
          <xm:sqref>T31</xm:sqref>
        </x14:conditionalFormatting>
        <x14:conditionalFormatting xmlns:xm="http://schemas.microsoft.com/office/excel/2006/main">
          <x14:cfRule type="dataBar" id="{72A91BE3-ABD2-4613-B3BA-A8280829C2EB}">
            <x14:dataBar minLength="0" maxLength="100">
              <x14:cfvo type="num">
                <xm:f>0</xm:f>
              </x14:cfvo>
              <x14:cfvo type="num">
                <xm:f>1</xm:f>
              </x14:cfvo>
              <x14:negativeFillColor rgb="FFFF0000"/>
              <x14:axisColor rgb="FF000000"/>
            </x14:dataBar>
          </x14:cfRule>
          <x14:cfRule type="dataBar" id="{4137D0BD-406B-410B-8F33-E6E5ECD2F528}">
            <x14:dataBar minLength="0" maxLength="100">
              <x14:cfvo type="num">
                <xm:f>0</xm:f>
              </x14:cfvo>
              <x14:cfvo type="num">
                <xm:f>1</xm:f>
              </x14:cfvo>
              <x14:negativeFillColor rgb="FFFF0000"/>
              <x14:axisColor rgb="FF000000"/>
            </x14:dataBar>
          </x14:cfRule>
          <x14:cfRule type="dataBar" id="{999EF224-0085-45EF-8C30-E3F1C1C4054F}">
            <x14:dataBar minLength="0" maxLength="100">
              <x14:cfvo type="autoMin"/>
              <x14:cfvo type="autoMax"/>
              <x14:negativeFillColor rgb="FFFF0000"/>
              <x14:axisColor rgb="FF000000"/>
            </x14:dataBar>
          </x14:cfRule>
          <x14:cfRule type="dataBar" id="{205DBBDF-90B9-4165-BF99-A8DF61F2973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34A3C48-2D93-44B9-B372-69E51EA7EE6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2D4319F-3F3A-4C2E-9773-70B4F47CDB0F}">
            <x14:dataBar minLength="0" maxLength="100" gradient="0">
              <x14:cfvo type="num">
                <xm:f>0</xm:f>
              </x14:cfvo>
              <x14:cfvo type="num">
                <xm:f>1</xm:f>
              </x14:cfvo>
              <x14:negativeFillColor rgb="FFFF0000"/>
              <x14:axisColor rgb="FF000000"/>
            </x14:dataBar>
          </x14:cfRule>
          <xm:sqref>T32</xm:sqref>
        </x14:conditionalFormatting>
        <x14:conditionalFormatting xmlns:xm="http://schemas.microsoft.com/office/excel/2006/main">
          <x14:cfRule type="dataBar" id="{4ABFF492-2C19-4697-A01E-2E122CF7AD18}">
            <x14:dataBar minLength="0" maxLength="100">
              <x14:cfvo type="num">
                <xm:f>0</xm:f>
              </x14:cfvo>
              <x14:cfvo type="num">
                <xm:f>1</xm:f>
              </x14:cfvo>
              <x14:negativeFillColor rgb="FFFF0000"/>
              <x14:axisColor rgb="FF000000"/>
            </x14:dataBar>
          </x14:cfRule>
          <x14:cfRule type="dataBar" id="{502143FA-EEA4-492E-8A2A-B078DC65F4D9}">
            <x14:dataBar minLength="0" maxLength="100">
              <x14:cfvo type="num">
                <xm:f>0</xm:f>
              </x14:cfvo>
              <x14:cfvo type="num">
                <xm:f>1</xm:f>
              </x14:cfvo>
              <x14:negativeFillColor rgb="FFFF0000"/>
              <x14:axisColor rgb="FF000000"/>
            </x14:dataBar>
          </x14:cfRule>
          <x14:cfRule type="dataBar" id="{C4920583-D767-4E33-85BC-FA646B61B6ED}">
            <x14:dataBar minLength="0" maxLength="100">
              <x14:cfvo type="autoMin"/>
              <x14:cfvo type="autoMax"/>
              <x14:negativeFillColor rgb="FFFF0000"/>
              <x14:axisColor rgb="FF000000"/>
            </x14:dataBar>
          </x14:cfRule>
          <x14:cfRule type="dataBar" id="{2917B879-92F6-441A-8480-2C964C96D1E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61A85CB-91FA-41A1-82DF-B0027552003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6BEF2E0-58B5-4F08-BD48-0ACE8CBB4A0D}">
            <x14:dataBar minLength="0" maxLength="100" gradient="0">
              <x14:cfvo type="num">
                <xm:f>0</xm:f>
              </x14:cfvo>
              <x14:cfvo type="num">
                <xm:f>1</xm:f>
              </x14:cfvo>
              <x14:negativeFillColor rgb="FFFF0000"/>
              <x14:axisColor rgb="FF000000"/>
            </x14:dataBar>
          </x14:cfRule>
          <xm:sqref>T33</xm:sqref>
        </x14:conditionalFormatting>
        <x14:conditionalFormatting xmlns:xm="http://schemas.microsoft.com/office/excel/2006/main">
          <x14:cfRule type="dataBar" id="{E99BB62B-A1E7-4219-916F-596F39701A6F}">
            <x14:dataBar minLength="0" maxLength="100">
              <x14:cfvo type="num">
                <xm:f>0</xm:f>
              </x14:cfvo>
              <x14:cfvo type="num">
                <xm:f>1</xm:f>
              </x14:cfvo>
              <x14:negativeFillColor rgb="FFFF0000"/>
              <x14:axisColor rgb="FF000000"/>
            </x14:dataBar>
          </x14:cfRule>
          <x14:cfRule type="dataBar" id="{B40E79F1-E190-4E10-B81C-FE276786D26B}">
            <x14:dataBar minLength="0" maxLength="100">
              <x14:cfvo type="num">
                <xm:f>0</xm:f>
              </x14:cfvo>
              <x14:cfvo type="num">
                <xm:f>1</xm:f>
              </x14:cfvo>
              <x14:negativeFillColor rgb="FFFF0000"/>
              <x14:axisColor rgb="FF000000"/>
            </x14:dataBar>
          </x14:cfRule>
          <x14:cfRule type="dataBar" id="{980AEB62-DBE6-4350-9770-43BDEB158953}">
            <x14:dataBar minLength="0" maxLength="100">
              <x14:cfvo type="autoMin"/>
              <x14:cfvo type="autoMax"/>
              <x14:negativeFillColor rgb="FFFF0000"/>
              <x14:axisColor rgb="FF000000"/>
            </x14:dataBar>
          </x14:cfRule>
          <x14:cfRule type="dataBar" id="{1088EB09-BC2D-4337-A55E-C98233EA396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8AA2505-0CB1-45DB-A03D-D5A9254EF58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594442E-EB95-48A5-AE8F-7E58E2D85AD5}">
            <x14:dataBar minLength="0" maxLength="100" gradient="0">
              <x14:cfvo type="num">
                <xm:f>0</xm:f>
              </x14:cfvo>
              <x14:cfvo type="num">
                <xm:f>1</xm:f>
              </x14:cfvo>
              <x14:negativeFillColor rgb="FFFF0000"/>
              <x14:axisColor rgb="FF000000"/>
            </x14:dataBar>
          </x14:cfRule>
          <xm:sqref>T34</xm:sqref>
        </x14:conditionalFormatting>
        <x14:conditionalFormatting xmlns:xm="http://schemas.microsoft.com/office/excel/2006/main">
          <x14:cfRule type="dataBar" id="{5C2067E8-FFD2-4828-BE09-8CEEFA5A9FF1}">
            <x14:dataBar minLength="0" maxLength="100">
              <x14:cfvo type="num">
                <xm:f>0</xm:f>
              </x14:cfvo>
              <x14:cfvo type="num">
                <xm:f>1</xm:f>
              </x14:cfvo>
              <x14:negativeFillColor rgb="FFFF0000"/>
              <x14:axisColor rgb="FF000000"/>
            </x14:dataBar>
          </x14:cfRule>
          <x14:cfRule type="dataBar" id="{36E116DD-76E9-4338-8D20-8D8541B6B271}">
            <x14:dataBar minLength="0" maxLength="100">
              <x14:cfvo type="num">
                <xm:f>0</xm:f>
              </x14:cfvo>
              <x14:cfvo type="num">
                <xm:f>1</xm:f>
              </x14:cfvo>
              <x14:negativeFillColor rgb="FFFF0000"/>
              <x14:axisColor rgb="FF000000"/>
            </x14:dataBar>
          </x14:cfRule>
          <x14:cfRule type="dataBar" id="{19BD6167-023F-472A-A17C-0E005989D1FA}">
            <x14:dataBar minLength="0" maxLength="100">
              <x14:cfvo type="autoMin"/>
              <x14:cfvo type="autoMax"/>
              <x14:negativeFillColor rgb="FFFF0000"/>
              <x14:axisColor rgb="FF000000"/>
            </x14:dataBar>
          </x14:cfRule>
          <x14:cfRule type="dataBar" id="{E21ACB03-DE0A-41E1-9B66-4A20CC4FBAA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86BC8E2-49C5-43A7-BB60-CB092799179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1EB9593-BA3E-4750-ACBC-ED69811D6AF6}">
            <x14:dataBar minLength="0" maxLength="100" gradient="0">
              <x14:cfvo type="num">
                <xm:f>0</xm:f>
              </x14:cfvo>
              <x14:cfvo type="num">
                <xm:f>1</xm:f>
              </x14:cfvo>
              <x14:negativeFillColor rgb="FFFF0000"/>
              <x14:axisColor rgb="FF000000"/>
            </x14:dataBar>
          </x14:cfRule>
          <xm:sqref>T35</xm:sqref>
        </x14:conditionalFormatting>
        <x14:conditionalFormatting xmlns:xm="http://schemas.microsoft.com/office/excel/2006/main">
          <x14:cfRule type="dataBar" id="{CB778C7E-E23E-44D7-9AB2-69879F015DAF}">
            <x14:dataBar minLength="0" maxLength="100">
              <x14:cfvo type="num">
                <xm:f>0</xm:f>
              </x14:cfvo>
              <x14:cfvo type="num">
                <xm:f>1</xm:f>
              </x14:cfvo>
              <x14:negativeFillColor rgb="FFFF0000"/>
              <x14:axisColor rgb="FF000000"/>
            </x14:dataBar>
          </x14:cfRule>
          <x14:cfRule type="dataBar" id="{DDCB8D97-CC50-4F70-9C8F-3A8E73755D03}">
            <x14:dataBar minLength="0" maxLength="100">
              <x14:cfvo type="num">
                <xm:f>0</xm:f>
              </x14:cfvo>
              <x14:cfvo type="num">
                <xm:f>1</xm:f>
              </x14:cfvo>
              <x14:negativeFillColor rgb="FFFF0000"/>
              <x14:axisColor rgb="FF000000"/>
            </x14:dataBar>
          </x14:cfRule>
          <x14:cfRule type="dataBar" id="{8EB9D0C3-9B5D-4F6E-A3D2-287DF3EFC903}">
            <x14:dataBar minLength="0" maxLength="100">
              <x14:cfvo type="autoMin"/>
              <x14:cfvo type="autoMax"/>
              <x14:negativeFillColor rgb="FFFF0000"/>
              <x14:axisColor rgb="FF000000"/>
            </x14:dataBar>
          </x14:cfRule>
          <x14:cfRule type="dataBar" id="{5EB1B9E1-B13B-4385-B062-D2724FDE859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B5746B3-038A-484C-BB9D-86A6B740920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6434C02-1A1E-4A08-955F-6AF5AB86EB99}">
            <x14:dataBar minLength="0" maxLength="100" gradient="0">
              <x14:cfvo type="num">
                <xm:f>0</xm:f>
              </x14:cfvo>
              <x14:cfvo type="num">
                <xm:f>1</xm:f>
              </x14:cfvo>
              <x14:negativeFillColor rgb="FFFF0000"/>
              <x14:axisColor rgb="FF000000"/>
            </x14:dataBar>
          </x14:cfRule>
          <xm:sqref>T36</xm:sqref>
        </x14:conditionalFormatting>
        <x14:conditionalFormatting xmlns:xm="http://schemas.microsoft.com/office/excel/2006/main">
          <x14:cfRule type="dataBar" id="{167A5C3F-C225-424E-80A9-9DB2453E09E1}">
            <x14:dataBar minLength="0" maxLength="100">
              <x14:cfvo type="num">
                <xm:f>0</xm:f>
              </x14:cfvo>
              <x14:cfvo type="num">
                <xm:f>1</xm:f>
              </x14:cfvo>
              <x14:negativeFillColor rgb="FFFF0000"/>
              <x14:axisColor rgb="FF000000"/>
            </x14:dataBar>
          </x14:cfRule>
          <x14:cfRule type="dataBar" id="{DE43BB87-67C9-425C-A701-3DD6D5B13E6F}">
            <x14:dataBar minLength="0" maxLength="100">
              <x14:cfvo type="num">
                <xm:f>0</xm:f>
              </x14:cfvo>
              <x14:cfvo type="num">
                <xm:f>1</xm:f>
              </x14:cfvo>
              <x14:negativeFillColor rgb="FFFF0000"/>
              <x14:axisColor rgb="FF000000"/>
            </x14:dataBar>
          </x14:cfRule>
          <x14:cfRule type="dataBar" id="{A9FDA681-DED9-440F-911B-D2716FF5131E}">
            <x14:dataBar minLength="0" maxLength="100">
              <x14:cfvo type="autoMin"/>
              <x14:cfvo type="autoMax"/>
              <x14:negativeFillColor rgb="FFFF0000"/>
              <x14:axisColor rgb="FF000000"/>
            </x14:dataBar>
          </x14:cfRule>
          <x14:cfRule type="dataBar" id="{51476369-5833-405B-A753-758F3124CC9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6BE06E0-DBE9-40E8-AAA8-790BFD0F378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D905B96-6DC7-4F31-8AA6-DC2896DEC41B}">
            <x14:dataBar minLength="0" maxLength="100" gradient="0">
              <x14:cfvo type="num">
                <xm:f>0</xm:f>
              </x14:cfvo>
              <x14:cfvo type="num">
                <xm:f>1</xm:f>
              </x14:cfvo>
              <x14:negativeFillColor rgb="FFFF0000"/>
              <x14:axisColor rgb="FF000000"/>
            </x14:dataBar>
          </x14:cfRule>
          <xm:sqref>T37</xm:sqref>
        </x14:conditionalFormatting>
        <x14:conditionalFormatting xmlns:xm="http://schemas.microsoft.com/office/excel/2006/main">
          <x14:cfRule type="dataBar" id="{E4C195A3-D0A6-40D0-8C0C-9E83A51C0642}">
            <x14:dataBar minLength="0" maxLength="100">
              <x14:cfvo type="num">
                <xm:f>0</xm:f>
              </x14:cfvo>
              <x14:cfvo type="num">
                <xm:f>1</xm:f>
              </x14:cfvo>
              <x14:negativeFillColor rgb="FFFF0000"/>
              <x14:axisColor rgb="FF000000"/>
            </x14:dataBar>
          </x14:cfRule>
          <x14:cfRule type="dataBar" id="{1924FB75-577E-4253-844F-BDB4E8FCD286}">
            <x14:dataBar minLength="0" maxLength="100">
              <x14:cfvo type="num">
                <xm:f>0</xm:f>
              </x14:cfvo>
              <x14:cfvo type="num">
                <xm:f>1</xm:f>
              </x14:cfvo>
              <x14:negativeFillColor rgb="FFFF0000"/>
              <x14:axisColor rgb="FF000000"/>
            </x14:dataBar>
          </x14:cfRule>
          <x14:cfRule type="dataBar" id="{6ADAB1B9-5EDE-44C6-94AE-AB21148D4A68}">
            <x14:dataBar minLength="0" maxLength="100">
              <x14:cfvo type="autoMin"/>
              <x14:cfvo type="autoMax"/>
              <x14:negativeFillColor rgb="FFFF0000"/>
              <x14:axisColor rgb="FF000000"/>
            </x14:dataBar>
          </x14:cfRule>
          <x14:cfRule type="dataBar" id="{49A5CF8B-03DD-4291-9EB6-6069BBDDB8B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7EF3DE4-DDC8-49E4-80D4-6C810F02D9D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B2CB551-46CC-4C88-8EE0-DA9E4B2D16D8}">
            <x14:dataBar minLength="0" maxLength="100" gradient="0">
              <x14:cfvo type="num">
                <xm:f>0</xm:f>
              </x14:cfvo>
              <x14:cfvo type="num">
                <xm:f>1</xm:f>
              </x14:cfvo>
              <x14:negativeFillColor rgb="FFFF0000"/>
              <x14:axisColor rgb="FF000000"/>
            </x14:dataBar>
          </x14:cfRule>
          <xm:sqref>T39</xm:sqref>
        </x14:conditionalFormatting>
        <x14:conditionalFormatting xmlns:xm="http://schemas.microsoft.com/office/excel/2006/main">
          <x14:cfRule type="dataBar" id="{2B0FCEAE-7CB4-4BB5-9386-27DAFDA13E58}">
            <x14:dataBar minLength="0" maxLength="100">
              <x14:cfvo type="num">
                <xm:f>0</xm:f>
              </x14:cfvo>
              <x14:cfvo type="num">
                <xm:f>1</xm:f>
              </x14:cfvo>
              <x14:negativeFillColor rgb="FFFF0000"/>
              <x14:axisColor rgb="FF000000"/>
            </x14:dataBar>
          </x14:cfRule>
          <x14:cfRule type="dataBar" id="{5CFA7A85-A3AD-4F3C-87B0-66DDE8968F77}">
            <x14:dataBar minLength="0" maxLength="100">
              <x14:cfvo type="num">
                <xm:f>0</xm:f>
              </x14:cfvo>
              <x14:cfvo type="num">
                <xm:f>1</xm:f>
              </x14:cfvo>
              <x14:negativeFillColor rgb="FFFF0000"/>
              <x14:axisColor rgb="FF000000"/>
            </x14:dataBar>
          </x14:cfRule>
          <x14:cfRule type="dataBar" id="{C46029B3-9055-4743-B620-16431249F5D5}">
            <x14:dataBar minLength="0" maxLength="100">
              <x14:cfvo type="autoMin"/>
              <x14:cfvo type="autoMax"/>
              <x14:negativeFillColor rgb="FFFF0000"/>
              <x14:axisColor rgb="FF000000"/>
            </x14:dataBar>
          </x14:cfRule>
          <x14:cfRule type="dataBar" id="{E7977CDB-ABB3-47F0-8C40-AF61D9F83EF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0AEB60C-AB00-4687-B2E2-987D041E1C1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AB77DC2-A460-4209-B028-6846DBA21141}">
            <x14:dataBar minLength="0" maxLength="100" gradient="0">
              <x14:cfvo type="num">
                <xm:f>0</xm:f>
              </x14:cfvo>
              <x14:cfvo type="num">
                <xm:f>1</xm:f>
              </x14:cfvo>
              <x14:negativeFillColor rgb="FFFF0000"/>
              <x14:axisColor rgb="FF000000"/>
            </x14:dataBar>
          </x14:cfRule>
          <xm:sqref>T40:T45</xm:sqref>
        </x14:conditionalFormatting>
        <x14:conditionalFormatting xmlns:xm="http://schemas.microsoft.com/office/excel/2006/main">
          <x14:cfRule type="dataBar" id="{BAFE752B-F332-4FDF-A189-06E1416A249F}">
            <x14:dataBar minLength="0" maxLength="100">
              <x14:cfvo type="num">
                <xm:f>0</xm:f>
              </x14:cfvo>
              <x14:cfvo type="num">
                <xm:f>1</xm:f>
              </x14:cfvo>
              <x14:negativeFillColor rgb="FFFF0000"/>
              <x14:axisColor rgb="FF000000"/>
            </x14:dataBar>
          </x14:cfRule>
          <x14:cfRule type="dataBar" id="{6B290434-E614-4FBC-9C23-1A91E2F2DA09}">
            <x14:dataBar minLength="0" maxLength="100">
              <x14:cfvo type="num">
                <xm:f>0</xm:f>
              </x14:cfvo>
              <x14:cfvo type="num">
                <xm:f>1</xm:f>
              </x14:cfvo>
              <x14:negativeFillColor rgb="FFFF0000"/>
              <x14:axisColor rgb="FF000000"/>
            </x14:dataBar>
          </x14:cfRule>
          <x14:cfRule type="dataBar" id="{AB2F7ADA-1507-4ED7-B835-F644DB193875}">
            <x14:dataBar minLength="0" maxLength="100">
              <x14:cfvo type="autoMin"/>
              <x14:cfvo type="autoMax"/>
              <x14:negativeFillColor rgb="FFFF0000"/>
              <x14:axisColor rgb="FF000000"/>
            </x14:dataBar>
          </x14:cfRule>
          <x14:cfRule type="dataBar" id="{727DFDF9-E130-4C0E-AF41-CE1830B517B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624BDBE-0AF2-41D2-AF13-5CFA4909387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D7094FD-0F5E-42BB-A688-5D0A0415DD63}">
            <x14:dataBar minLength="0" maxLength="100" gradient="0">
              <x14:cfvo type="num">
                <xm:f>0</xm:f>
              </x14:cfvo>
              <x14:cfvo type="num">
                <xm:f>1</xm:f>
              </x14:cfvo>
              <x14:negativeFillColor rgb="FFFF0000"/>
              <x14:axisColor rgb="FF000000"/>
            </x14:dataBar>
          </x14:cfRule>
          <xm:sqref>T46:T54</xm:sqref>
        </x14:conditionalFormatting>
        <x14:conditionalFormatting xmlns:xm="http://schemas.microsoft.com/office/excel/2006/main">
          <x14:cfRule type="dataBar" id="{E31C542F-615C-462D-A40A-BE3648F20329}">
            <x14:dataBar minLength="0" maxLength="100">
              <x14:cfvo type="num">
                <xm:f>0</xm:f>
              </x14:cfvo>
              <x14:cfvo type="num">
                <xm:f>1</xm:f>
              </x14:cfvo>
              <x14:negativeFillColor rgb="FFFF0000"/>
              <x14:axisColor rgb="FF000000"/>
            </x14:dataBar>
          </x14:cfRule>
          <x14:cfRule type="dataBar" id="{6A6AFDF4-5819-4F31-8C34-C0F5D982AA87}">
            <x14:dataBar minLength="0" maxLength="100">
              <x14:cfvo type="autoMin"/>
              <x14:cfvo type="autoMax"/>
              <x14:negativeFillColor rgb="FFFF0000"/>
              <x14:axisColor rgb="FF000000"/>
            </x14:dataBar>
          </x14:cfRule>
          <x14:cfRule type="dataBar" id="{21252772-9D2F-4CAD-9C84-6C12CA2AED1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59ED984-3C89-47E2-BB0C-F9D7CA48413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BF6EE0A-989A-4CB7-B7FD-4503CD7F38DD}">
            <x14:dataBar minLength="0" maxLength="100" gradient="0">
              <x14:cfvo type="num">
                <xm:f>0</xm:f>
              </x14:cfvo>
              <x14:cfvo type="num">
                <xm:f>1</xm:f>
              </x14:cfvo>
              <x14:negativeFillColor rgb="FFFF0000"/>
              <x14:axisColor rgb="FF000000"/>
            </x14:dataBar>
          </x14:cfRule>
          <xm:sqref>T55</xm:sqref>
        </x14:conditionalFormatting>
        <x14:conditionalFormatting xmlns:xm="http://schemas.microsoft.com/office/excel/2006/main">
          <x14:cfRule type="dataBar" id="{FF56EF3C-D366-438E-AD7B-EBDBF630B843}">
            <x14:dataBar minLength="0" maxLength="100">
              <x14:cfvo type="num">
                <xm:f>0</xm:f>
              </x14:cfvo>
              <x14:cfvo type="num">
                <xm:f>1</xm:f>
              </x14:cfvo>
              <x14:negativeFillColor rgb="FFFF0000"/>
              <x14:axisColor rgb="FF000000"/>
            </x14:dataBar>
          </x14:cfRule>
          <x14:cfRule type="dataBar" id="{61DB439B-7D5F-43D2-A9B5-7EB39DAB840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0F4221B-579B-4002-8E88-6809674C69C7}">
            <x14:dataBar minLength="0" maxLength="100">
              <x14:cfvo type="num">
                <xm:f>0</xm:f>
              </x14:cfvo>
              <x14:cfvo type="num">
                <xm:f>1</xm:f>
              </x14:cfvo>
              <x14:negativeFillColor rgb="FFFF0000"/>
              <x14:axisColor rgb="FF000000"/>
            </x14:dataBar>
          </x14:cfRule>
          <x14:cfRule type="dataBar" id="{8FE753C2-6B39-45C4-9837-2DF604FA630E}">
            <x14:dataBar minLength="0" maxLength="100">
              <x14:cfvo type="autoMin"/>
              <x14:cfvo type="autoMax"/>
              <x14:negativeFillColor rgb="FFFF0000"/>
              <x14:axisColor rgb="FF000000"/>
            </x14:dataBar>
          </x14:cfRule>
          <x14:cfRule type="dataBar" id="{7ACE2221-B548-4C21-B7AC-25E6B8D99EF2}">
            <x14:dataBar minLength="0" maxLength="100" gradient="0">
              <x14:cfvo type="num">
                <xm:f>0</xm:f>
              </x14:cfvo>
              <x14:cfvo type="num">
                <xm:f>1</xm:f>
              </x14:cfvo>
              <x14:negativeFillColor rgb="FFFF0000"/>
              <x14:axisColor rgb="FF000000"/>
            </x14:dataBar>
          </x14:cfRule>
          <x14:cfRule type="dataBar" id="{1BD81BDF-A44D-48AB-9E46-AC86AA42BDCC}">
            <x14:dataBar minLength="0" maxLength="100" border="1" negativeBarBorderColorSameAsPositive="0">
              <x14:cfvo type="autoMin"/>
              <x14:cfvo type="autoMax"/>
              <x14:borderColor rgb="FF008AEF"/>
              <x14:negativeFillColor rgb="FFFF0000"/>
              <x14:negativeBorderColor rgb="FFFF0000"/>
              <x14:axisColor rgb="FF000000"/>
            </x14:dataBar>
          </x14:cfRule>
          <xm:sqref>T58</xm:sqref>
        </x14:conditionalFormatting>
        <x14:conditionalFormatting xmlns:xm="http://schemas.microsoft.com/office/excel/2006/main">
          <x14:cfRule type="dataBar" id="{93CF97C0-B330-415D-89C6-2D24FC27678E}">
            <x14:dataBar minLength="0" maxLength="100">
              <x14:cfvo type="num">
                <xm:f>0</xm:f>
              </x14:cfvo>
              <x14:cfvo type="num">
                <xm:f>1</xm:f>
              </x14:cfvo>
              <x14:negativeFillColor rgb="FFFF0000"/>
              <x14:axisColor rgb="FF000000"/>
            </x14:dataBar>
          </x14:cfRule>
          <x14:cfRule type="dataBar" id="{A54DA9E0-A6C2-42EB-BBB9-02A87D61D51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984448E-0883-451A-A5E4-2CFD80CA3556}">
            <x14:dataBar minLength="0" maxLength="100">
              <x14:cfvo type="num">
                <xm:f>0</xm:f>
              </x14:cfvo>
              <x14:cfvo type="num">
                <xm:f>1</xm:f>
              </x14:cfvo>
              <x14:negativeFillColor rgb="FFFF0000"/>
              <x14:axisColor rgb="FF000000"/>
            </x14:dataBar>
          </x14:cfRule>
          <x14:cfRule type="dataBar" id="{2FC729A6-D80C-4E88-8AAF-00B3F2ACBA4D}">
            <x14:dataBar minLength="0" maxLength="100">
              <x14:cfvo type="autoMin"/>
              <x14:cfvo type="autoMax"/>
              <x14:negativeFillColor rgb="FFFF0000"/>
              <x14:axisColor rgb="FF000000"/>
            </x14:dataBar>
          </x14:cfRule>
          <x14:cfRule type="dataBar" id="{0CBA491C-81F0-4A6A-A9F9-23CA95A3D304}">
            <x14:dataBar minLength="0" maxLength="100" gradient="0">
              <x14:cfvo type="num">
                <xm:f>0</xm:f>
              </x14:cfvo>
              <x14:cfvo type="num">
                <xm:f>1</xm:f>
              </x14:cfvo>
              <x14:negativeFillColor rgb="FFFF0000"/>
              <x14:axisColor rgb="FF000000"/>
            </x14:dataBar>
          </x14:cfRule>
          <x14:cfRule type="dataBar" id="{0CDB3FA6-CC0D-432B-92F3-D7A21A78929A}">
            <x14:dataBar minLength="0" maxLength="100" border="1" negativeBarBorderColorSameAsPositive="0">
              <x14:cfvo type="autoMin"/>
              <x14:cfvo type="autoMax"/>
              <x14:borderColor rgb="FF008AEF"/>
              <x14:negativeFillColor rgb="FFFF0000"/>
              <x14:negativeBorderColor rgb="FFFF0000"/>
              <x14:axisColor rgb="FF000000"/>
            </x14:dataBar>
          </x14:cfRule>
          <xm:sqref>T59</xm:sqref>
        </x14:conditionalFormatting>
        <x14:conditionalFormatting xmlns:xm="http://schemas.microsoft.com/office/excel/2006/main">
          <x14:cfRule type="dataBar" id="{54D59CD4-02D4-48CE-85EB-79B7EF688DFA}">
            <x14:dataBar minLength="0" maxLength="100">
              <x14:cfvo type="num">
                <xm:f>0</xm:f>
              </x14:cfvo>
              <x14:cfvo type="num">
                <xm:f>1</xm:f>
              </x14:cfvo>
              <x14:negativeFillColor rgb="FFFF0000"/>
              <x14:axisColor rgb="FF000000"/>
            </x14:dataBar>
          </x14:cfRule>
          <x14:cfRule type="dataBar" id="{D1B5C1AE-03AA-4C72-B8FD-AB885595333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16E3469-BB61-4AA9-8B8D-B339C66B9C6E}">
            <x14:dataBar minLength="0" maxLength="100">
              <x14:cfvo type="num">
                <xm:f>0</xm:f>
              </x14:cfvo>
              <x14:cfvo type="num">
                <xm:f>1</xm:f>
              </x14:cfvo>
              <x14:negativeFillColor rgb="FFFF0000"/>
              <x14:axisColor rgb="FF000000"/>
            </x14:dataBar>
          </x14:cfRule>
          <x14:cfRule type="dataBar" id="{56AD7993-A2B8-45C4-A9F3-79A8EDB3E307}">
            <x14:dataBar minLength="0" maxLength="100">
              <x14:cfvo type="autoMin"/>
              <x14:cfvo type="autoMax"/>
              <x14:negativeFillColor rgb="FFFF0000"/>
              <x14:axisColor rgb="FF000000"/>
            </x14:dataBar>
          </x14:cfRule>
          <x14:cfRule type="dataBar" id="{E5211F44-2A2D-4D41-80EB-5A9228E4A713}">
            <x14:dataBar minLength="0" maxLength="100" gradient="0">
              <x14:cfvo type="num">
                <xm:f>0</xm:f>
              </x14:cfvo>
              <x14:cfvo type="num">
                <xm:f>1</xm:f>
              </x14:cfvo>
              <x14:negativeFillColor rgb="FFFF0000"/>
              <x14:axisColor rgb="FF000000"/>
            </x14:dataBar>
          </x14:cfRule>
          <x14:cfRule type="dataBar" id="{AC70A60A-243E-49BE-AB03-1450A18ED8FF}">
            <x14:dataBar minLength="0" maxLength="100" border="1" negativeBarBorderColorSameAsPositive="0">
              <x14:cfvo type="autoMin"/>
              <x14:cfvo type="autoMax"/>
              <x14:borderColor rgb="FF008AEF"/>
              <x14:negativeFillColor rgb="FFFF0000"/>
              <x14:negativeBorderColor rgb="FFFF0000"/>
              <x14:axisColor rgb="FF000000"/>
            </x14:dataBar>
          </x14:cfRule>
          <xm:sqref>T60</xm:sqref>
        </x14:conditionalFormatting>
        <x14:conditionalFormatting xmlns:xm="http://schemas.microsoft.com/office/excel/2006/main">
          <x14:cfRule type="dataBar" id="{BB453758-646C-4F02-8A6A-A2C93D9336A1}">
            <x14:dataBar minLength="0" maxLength="100">
              <x14:cfvo type="num">
                <xm:f>0</xm:f>
              </x14:cfvo>
              <x14:cfvo type="num">
                <xm:f>1</xm:f>
              </x14:cfvo>
              <x14:negativeFillColor rgb="FFFF0000"/>
              <x14:axisColor rgb="FF000000"/>
            </x14:dataBar>
          </x14:cfRule>
          <x14:cfRule type="dataBar" id="{CBC0819E-C634-4CC5-9D96-4D20CEFAD91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A2E4859-6870-404A-8D5C-099C904E5EFD}">
            <x14:dataBar minLength="0" maxLength="100">
              <x14:cfvo type="num">
                <xm:f>0</xm:f>
              </x14:cfvo>
              <x14:cfvo type="num">
                <xm:f>1</xm:f>
              </x14:cfvo>
              <x14:negativeFillColor rgb="FFFF0000"/>
              <x14:axisColor rgb="FF000000"/>
            </x14:dataBar>
          </x14:cfRule>
          <x14:cfRule type="dataBar" id="{A3DE24C1-C799-46A5-B90C-4B95A979766B}">
            <x14:dataBar minLength="0" maxLength="100">
              <x14:cfvo type="autoMin"/>
              <x14:cfvo type="autoMax"/>
              <x14:negativeFillColor rgb="FFFF0000"/>
              <x14:axisColor rgb="FF000000"/>
            </x14:dataBar>
          </x14:cfRule>
          <x14:cfRule type="dataBar" id="{A05B9976-D150-479F-8240-10A98288DA1F}">
            <x14:dataBar minLength="0" maxLength="100" gradient="0">
              <x14:cfvo type="num">
                <xm:f>0</xm:f>
              </x14:cfvo>
              <x14:cfvo type="num">
                <xm:f>1</xm:f>
              </x14:cfvo>
              <x14:negativeFillColor rgb="FFFF0000"/>
              <x14:axisColor rgb="FF000000"/>
            </x14:dataBar>
          </x14:cfRule>
          <x14:cfRule type="dataBar" id="{85D8125A-9197-43CC-B693-6A2D65D47377}">
            <x14:dataBar minLength="0" maxLength="100" border="1" negativeBarBorderColorSameAsPositive="0">
              <x14:cfvo type="autoMin"/>
              <x14:cfvo type="autoMax"/>
              <x14:borderColor rgb="FF008AEF"/>
              <x14:negativeFillColor rgb="FFFF0000"/>
              <x14:negativeBorderColor rgb="FFFF0000"/>
              <x14:axisColor rgb="FF000000"/>
            </x14:dataBar>
          </x14:cfRule>
          <xm:sqref>T61:T63 T65</xm:sqref>
        </x14:conditionalFormatting>
        <x14:conditionalFormatting xmlns:xm="http://schemas.microsoft.com/office/excel/2006/main">
          <x14:cfRule type="dataBar" id="{D49B4105-E7C8-45F2-A28A-C695352EF53D}">
            <x14:dataBar minLength="0" maxLength="100">
              <x14:cfvo type="num">
                <xm:f>0</xm:f>
              </x14:cfvo>
              <x14:cfvo type="num">
                <xm:f>1</xm:f>
              </x14:cfvo>
              <x14:negativeFillColor rgb="FFFF0000"/>
              <x14:axisColor rgb="FF000000"/>
            </x14:dataBar>
          </x14:cfRule>
          <x14:cfRule type="dataBar" id="{53D622B0-5A0F-403C-9C67-1ABB7BEFE22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1FDA73C-3F42-407B-A5BA-8EC0FB11A4AC}">
            <x14:dataBar minLength="0" maxLength="100">
              <x14:cfvo type="num">
                <xm:f>0</xm:f>
              </x14:cfvo>
              <x14:cfvo type="num">
                <xm:f>1</xm:f>
              </x14:cfvo>
              <x14:negativeFillColor rgb="FFFF0000"/>
              <x14:axisColor rgb="FF000000"/>
            </x14:dataBar>
          </x14:cfRule>
          <x14:cfRule type="dataBar" id="{B5AB2B02-8AB4-48FC-BD7B-FBEF9CE55EB2}">
            <x14:dataBar minLength="0" maxLength="100">
              <x14:cfvo type="autoMin"/>
              <x14:cfvo type="autoMax"/>
              <x14:negativeFillColor rgb="FFFF0000"/>
              <x14:axisColor rgb="FF000000"/>
            </x14:dataBar>
          </x14:cfRule>
          <x14:cfRule type="dataBar" id="{0A6AB4C9-B42E-4B25-A2FD-147E80487048}">
            <x14:dataBar minLength="0" maxLength="100" gradient="0">
              <x14:cfvo type="num">
                <xm:f>0</xm:f>
              </x14:cfvo>
              <x14:cfvo type="num">
                <xm:f>1</xm:f>
              </x14:cfvo>
              <x14:negativeFillColor rgb="FFFF0000"/>
              <x14:axisColor rgb="FF000000"/>
            </x14:dataBar>
          </x14:cfRule>
          <x14:cfRule type="dataBar" id="{BB41664B-DF92-4499-AF77-015ACE53409A}">
            <x14:dataBar minLength="0" maxLength="100" border="1" negativeBarBorderColorSameAsPositive="0">
              <x14:cfvo type="autoMin"/>
              <x14:cfvo type="autoMax"/>
              <x14:borderColor rgb="FF008AEF"/>
              <x14:negativeFillColor rgb="FFFF0000"/>
              <x14:negativeBorderColor rgb="FFFF0000"/>
              <x14:axisColor rgb="FF000000"/>
            </x14:dataBar>
          </x14:cfRule>
          <xm:sqref>T64</xm:sqref>
        </x14:conditionalFormatting>
        <x14:conditionalFormatting xmlns:xm="http://schemas.microsoft.com/office/excel/2006/main">
          <x14:cfRule type="dataBar" id="{FA23CEB2-068A-42A2-81C6-291304D04CAA}">
            <x14:dataBar minLength="0" maxLength="100">
              <x14:cfvo type="num">
                <xm:f>0</xm:f>
              </x14:cfvo>
              <x14:cfvo type="num">
                <xm:f>1</xm:f>
              </x14:cfvo>
              <x14:negativeFillColor rgb="FFFF0000"/>
              <x14:axisColor rgb="FF000000"/>
            </x14:dataBar>
          </x14:cfRule>
          <x14:cfRule type="dataBar" id="{D7BE839B-D5B6-4956-A171-66AD0FBA918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2D7EF8B-FBE4-40DF-ACD3-CD2206F57ACA}">
            <x14:dataBar minLength="0" maxLength="100">
              <x14:cfvo type="num">
                <xm:f>0</xm:f>
              </x14:cfvo>
              <x14:cfvo type="num">
                <xm:f>1</xm:f>
              </x14:cfvo>
              <x14:negativeFillColor rgb="FFFF0000"/>
              <x14:axisColor rgb="FF000000"/>
            </x14:dataBar>
          </x14:cfRule>
          <x14:cfRule type="dataBar" id="{25B23EEE-B815-44D6-A6C1-F42EF028C586}">
            <x14:dataBar minLength="0" maxLength="100">
              <x14:cfvo type="autoMin"/>
              <x14:cfvo type="autoMax"/>
              <x14:negativeFillColor rgb="FFFF0000"/>
              <x14:axisColor rgb="FF000000"/>
            </x14:dataBar>
          </x14:cfRule>
          <x14:cfRule type="dataBar" id="{B527AF21-827A-46EF-ACB1-13396528E55C}">
            <x14:dataBar minLength="0" maxLength="100" gradient="0">
              <x14:cfvo type="num">
                <xm:f>0</xm:f>
              </x14:cfvo>
              <x14:cfvo type="num">
                <xm:f>1</xm:f>
              </x14:cfvo>
              <x14:negativeFillColor rgb="FFFF0000"/>
              <x14:axisColor rgb="FF000000"/>
            </x14:dataBar>
          </x14:cfRule>
          <x14:cfRule type="dataBar" id="{D0E08866-7B65-4E25-8A0C-AE425B336EFA}">
            <x14:dataBar minLength="0" maxLength="100" border="1" negativeBarBorderColorSameAsPositive="0">
              <x14:cfvo type="autoMin"/>
              <x14:cfvo type="autoMax"/>
              <x14:borderColor rgb="FF008AEF"/>
              <x14:negativeFillColor rgb="FFFF0000"/>
              <x14:negativeBorderColor rgb="FFFF0000"/>
              <x14:axisColor rgb="FF000000"/>
            </x14:dataBar>
          </x14:cfRule>
          <xm:sqref>T68:T73 T78</xm:sqref>
        </x14:conditionalFormatting>
        <x14:conditionalFormatting xmlns:xm="http://schemas.microsoft.com/office/excel/2006/main">
          <x14:cfRule type="dataBar" id="{1434DD29-EF89-48C9-B1CB-857EAF88569D}">
            <x14:dataBar minLength="0" maxLength="100">
              <x14:cfvo type="num">
                <xm:f>0</xm:f>
              </x14:cfvo>
              <x14:cfvo type="num">
                <xm:f>1</xm:f>
              </x14:cfvo>
              <x14:negativeFillColor rgb="FFFF0000"/>
              <x14:axisColor rgb="FF000000"/>
            </x14:dataBar>
          </x14:cfRule>
          <x14:cfRule type="dataBar" id="{B41B2B6C-EC1E-4105-80C6-E7263AEDB79C}">
            <x14:dataBar minLength="0" maxLength="100">
              <x14:cfvo type="autoMin"/>
              <x14:cfvo type="autoMax"/>
              <x14:negativeFillColor rgb="FFFF0000"/>
              <x14:axisColor rgb="FF000000"/>
            </x14:dataBar>
          </x14:cfRule>
          <x14:cfRule type="dataBar" id="{DE7E7458-5862-47D1-AA62-DC70F6C76BF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B37C855-646A-493E-B6C9-4BE723EAC63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1649A51-1675-4DE8-A7BA-7141C5A12209}">
            <x14:dataBar minLength="0" maxLength="100" gradient="0">
              <x14:cfvo type="num">
                <xm:f>0</xm:f>
              </x14:cfvo>
              <x14:cfvo type="num">
                <xm:f>1</xm:f>
              </x14:cfvo>
              <x14:negativeFillColor rgb="FFFF0000"/>
              <x14:axisColor rgb="FF000000"/>
            </x14:dataBar>
          </x14:cfRule>
          <xm:sqref>T74</xm:sqref>
        </x14:conditionalFormatting>
        <x14:conditionalFormatting xmlns:xm="http://schemas.microsoft.com/office/excel/2006/main">
          <x14:cfRule type="dataBar" id="{904BD33D-9A2B-4FFB-8C07-9FD3F2F78748}">
            <x14:dataBar minLength="0" maxLength="100">
              <x14:cfvo type="num">
                <xm:f>0</xm:f>
              </x14:cfvo>
              <x14:cfvo type="num">
                <xm:f>1</xm:f>
              </x14:cfvo>
              <x14:negativeFillColor rgb="FFFF0000"/>
              <x14:axisColor rgb="FF000000"/>
            </x14:dataBar>
          </x14:cfRule>
          <x14:cfRule type="dataBar" id="{84020540-943E-4975-90D5-812247B316BA}">
            <x14:dataBar minLength="0" maxLength="100">
              <x14:cfvo type="autoMin"/>
              <x14:cfvo type="autoMax"/>
              <x14:negativeFillColor rgb="FFFF0000"/>
              <x14:axisColor rgb="FF000000"/>
            </x14:dataBar>
          </x14:cfRule>
          <x14:cfRule type="dataBar" id="{BC689F96-C0FE-48F9-A64C-F621068021D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EF20270-13F2-4070-9F47-3803955CE3F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9B578F0-8399-44A1-9EEB-7FCFB3EE5B79}">
            <x14:dataBar minLength="0" maxLength="100" gradient="0">
              <x14:cfvo type="num">
                <xm:f>0</xm:f>
              </x14:cfvo>
              <x14:cfvo type="num">
                <xm:f>1</xm:f>
              </x14:cfvo>
              <x14:negativeFillColor rgb="FFFF0000"/>
              <x14:axisColor rgb="FF000000"/>
            </x14:dataBar>
          </x14:cfRule>
          <xm:sqref>T75</xm:sqref>
        </x14:conditionalFormatting>
        <x14:conditionalFormatting xmlns:xm="http://schemas.microsoft.com/office/excel/2006/main">
          <x14:cfRule type="dataBar" id="{2A74D498-206F-42F2-87FB-27303704B38A}">
            <x14:dataBar minLength="0" maxLength="100">
              <x14:cfvo type="num">
                <xm:f>0</xm:f>
              </x14:cfvo>
              <x14:cfvo type="num">
                <xm:f>1</xm:f>
              </x14:cfvo>
              <x14:negativeFillColor rgb="FFFF0000"/>
              <x14:axisColor rgb="FF000000"/>
            </x14:dataBar>
          </x14:cfRule>
          <x14:cfRule type="dataBar" id="{C7CE67E6-346B-43CD-97A6-B40E7D78C9F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13229C4-48DB-4047-B3F3-41AE04131137}">
            <x14:dataBar minLength="0" maxLength="100">
              <x14:cfvo type="num">
                <xm:f>0</xm:f>
              </x14:cfvo>
              <x14:cfvo type="num">
                <xm:f>1</xm:f>
              </x14:cfvo>
              <x14:negativeFillColor rgb="FFFF0000"/>
              <x14:axisColor rgb="FF000000"/>
            </x14:dataBar>
          </x14:cfRule>
          <x14:cfRule type="dataBar" id="{72867985-2835-415B-85B9-2D0548286090}">
            <x14:dataBar minLength="0" maxLength="100">
              <x14:cfvo type="autoMin"/>
              <x14:cfvo type="autoMax"/>
              <x14:negativeFillColor rgb="FFFF0000"/>
              <x14:axisColor rgb="FF000000"/>
            </x14:dataBar>
          </x14:cfRule>
          <x14:cfRule type="dataBar" id="{CF9A9CB9-2D96-47E9-BF2A-D57FA7FF9BC7}">
            <x14:dataBar minLength="0" maxLength="100" gradient="0">
              <x14:cfvo type="num">
                <xm:f>0</xm:f>
              </x14:cfvo>
              <x14:cfvo type="num">
                <xm:f>1</xm:f>
              </x14:cfvo>
              <x14:negativeFillColor rgb="FFFF0000"/>
              <x14:axisColor rgb="FF000000"/>
            </x14:dataBar>
          </x14:cfRule>
          <x14:cfRule type="dataBar" id="{A7ED9506-CD29-440D-B291-C3687AC4BE71}">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071C6F06-2B55-408E-90C5-6E292B9FF9AE}">
            <x14:dataBar minLength="0" maxLength="100">
              <x14:cfvo type="num">
                <xm:f>0</xm:f>
              </x14:cfvo>
              <x14:cfvo type="num">
                <xm:f>1</xm:f>
              </x14:cfvo>
              <x14:negativeFillColor rgb="FFFF0000"/>
              <x14:axisColor rgb="FF000000"/>
            </x14:dataBar>
          </x14:cfRule>
          <x14:cfRule type="dataBar" id="{7CD7FEBB-79CD-4FC1-B9AB-8CD0733C5504}">
            <x14:dataBar minLength="0" maxLength="100">
              <x14:cfvo type="autoMin"/>
              <x14:cfvo type="autoMax"/>
              <x14:negativeFillColor rgb="FFFF0000"/>
              <x14:axisColor rgb="FF000000"/>
            </x14:dataBar>
          </x14:cfRule>
          <x14:cfRule type="dataBar" id="{AB014A6B-96F6-4D51-A172-C0EC4EC55E4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E647536-5779-4DD2-8876-FDD478E8ED1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7972439-9575-4F55-91D3-C5924AEC75D1}">
            <x14:dataBar minLength="0" maxLength="100" gradient="0">
              <x14:cfvo type="num">
                <xm:f>0</xm:f>
              </x14:cfvo>
              <x14:cfvo type="num">
                <xm:f>1</xm:f>
              </x14:cfvo>
              <x14:negativeFillColor rgb="FFFF0000"/>
              <x14:axisColor rgb="FF000000"/>
            </x14:dataBar>
          </x14:cfRule>
          <xm:sqref>T77</xm:sqref>
        </x14:conditionalFormatting>
        <x14:conditionalFormatting xmlns:xm="http://schemas.microsoft.com/office/excel/2006/main">
          <x14:cfRule type="dataBar" id="{7556BA84-F26B-4EA4-B0EE-FE33AD20D36F}">
            <x14:dataBar minLength="0" maxLength="100">
              <x14:cfvo type="num">
                <xm:f>0</xm:f>
              </x14:cfvo>
              <x14:cfvo type="num">
                <xm:f>1</xm:f>
              </x14:cfvo>
              <x14:negativeFillColor rgb="FFFF0000"/>
              <x14:axisColor rgb="FF000000"/>
            </x14:dataBar>
          </x14:cfRule>
          <x14:cfRule type="dataBar" id="{982D3324-2867-4FD6-B5AC-9BF4E6F16F0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9B90A9F-79BE-44EE-AD58-9246487614B6}">
            <x14:dataBar minLength="0" maxLength="100">
              <x14:cfvo type="num">
                <xm:f>0</xm:f>
              </x14:cfvo>
              <x14:cfvo type="num">
                <xm:f>1</xm:f>
              </x14:cfvo>
              <x14:negativeFillColor rgb="FFFF0000"/>
              <x14:axisColor rgb="FF000000"/>
            </x14:dataBar>
          </x14:cfRule>
          <x14:cfRule type="dataBar" id="{B0BD6770-8D1D-4C8F-A380-A1910B8DCB90}">
            <x14:dataBar minLength="0" maxLength="100">
              <x14:cfvo type="autoMin"/>
              <x14:cfvo type="autoMax"/>
              <x14:negativeFillColor rgb="FFFF0000"/>
              <x14:axisColor rgb="FF000000"/>
            </x14:dataBar>
          </x14:cfRule>
          <x14:cfRule type="dataBar" id="{8C049A3A-460E-48E0-99BD-AC335978D6B8}">
            <x14:dataBar minLength="0" maxLength="100" gradient="0">
              <x14:cfvo type="num">
                <xm:f>0</xm:f>
              </x14:cfvo>
              <x14:cfvo type="num">
                <xm:f>1</xm:f>
              </x14:cfvo>
              <x14:negativeFillColor rgb="FFFF0000"/>
              <x14:axisColor rgb="FF000000"/>
            </x14:dataBar>
          </x14:cfRule>
          <x14:cfRule type="dataBar" id="{03A83432-BDD7-4B69-955C-F77B8D190917}">
            <x14:dataBar minLength="0" maxLength="100" border="1" negativeBarBorderColorSameAsPositive="0">
              <x14:cfvo type="autoMin"/>
              <x14:cfvo type="autoMax"/>
              <x14:borderColor rgb="FF008AEF"/>
              <x14:negativeFillColor rgb="FFFF0000"/>
              <x14:negativeBorderColor rgb="FFFF0000"/>
              <x14:axisColor rgb="FF000000"/>
            </x14:dataBar>
          </x14:cfRule>
          <xm:sqref>T81</xm:sqref>
        </x14:conditionalFormatting>
        <x14:conditionalFormatting xmlns:xm="http://schemas.microsoft.com/office/excel/2006/main">
          <x14:cfRule type="dataBar" id="{89E23B7E-4846-4638-9B71-531855CD52E7}">
            <x14:dataBar minLength="0" maxLength="100">
              <x14:cfvo type="num">
                <xm:f>0</xm:f>
              </x14:cfvo>
              <x14:cfvo type="num">
                <xm:f>1</xm:f>
              </x14:cfvo>
              <x14:negativeFillColor rgb="FFFF0000"/>
              <x14:axisColor rgb="FF000000"/>
            </x14:dataBar>
          </x14:cfRule>
          <x14:cfRule type="dataBar" id="{AE30CAEA-7FEC-43D8-94AF-EF62BDE8A4C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1542BCD-CB2F-4F9D-9A5D-7891CD4B69C3}">
            <x14:dataBar minLength="0" maxLength="100">
              <x14:cfvo type="num">
                <xm:f>0</xm:f>
              </x14:cfvo>
              <x14:cfvo type="num">
                <xm:f>1</xm:f>
              </x14:cfvo>
              <x14:negativeFillColor rgb="FFFF0000"/>
              <x14:axisColor rgb="FF000000"/>
            </x14:dataBar>
          </x14:cfRule>
          <x14:cfRule type="dataBar" id="{0CDA6B31-45BA-4AD6-8DBC-C4494FA40D62}">
            <x14:dataBar minLength="0" maxLength="100">
              <x14:cfvo type="autoMin"/>
              <x14:cfvo type="autoMax"/>
              <x14:negativeFillColor rgb="FFFF0000"/>
              <x14:axisColor rgb="FF000000"/>
            </x14:dataBar>
          </x14:cfRule>
          <x14:cfRule type="dataBar" id="{7D633BA0-090A-4DB1-AEC3-D0EF1052DCD5}">
            <x14:dataBar minLength="0" maxLength="100" gradient="0">
              <x14:cfvo type="num">
                <xm:f>0</xm:f>
              </x14:cfvo>
              <x14:cfvo type="num">
                <xm:f>1</xm:f>
              </x14:cfvo>
              <x14:negativeFillColor rgb="FFFF0000"/>
              <x14:axisColor rgb="FF000000"/>
            </x14:dataBar>
          </x14:cfRule>
          <x14:cfRule type="dataBar" id="{6DAD62DE-C3DA-45C5-BEA9-36E7D427387D}">
            <x14:dataBar minLength="0" maxLength="100" border="1" negativeBarBorderColorSameAsPositive="0">
              <x14:cfvo type="autoMin"/>
              <x14:cfvo type="autoMax"/>
              <x14:borderColor rgb="FF008AEF"/>
              <x14:negativeFillColor rgb="FFFF0000"/>
              <x14:negativeBorderColor rgb="FFFF0000"/>
              <x14:axisColor rgb="FF000000"/>
            </x14:dataBar>
          </x14:cfRule>
          <xm:sqref>T83</xm:sqref>
        </x14:conditionalFormatting>
        <x14:conditionalFormatting xmlns:xm="http://schemas.microsoft.com/office/excel/2006/main">
          <x14:cfRule type="dataBar" id="{07D381B4-DBD6-41C5-A1C7-97F9504273FE}">
            <x14:dataBar minLength="0" maxLength="100">
              <x14:cfvo type="num">
                <xm:f>0</xm:f>
              </x14:cfvo>
              <x14:cfvo type="num">
                <xm:f>1</xm:f>
              </x14:cfvo>
              <x14:negativeFillColor rgb="FFFF0000"/>
              <x14:axisColor rgb="FF000000"/>
            </x14:dataBar>
          </x14:cfRule>
          <x14:cfRule type="dataBar" id="{F97765BF-DC9B-467D-9068-D801D7BA060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961802F-FC40-4029-A749-B14FDEE635FC}">
            <x14:dataBar minLength="0" maxLength="100">
              <x14:cfvo type="num">
                <xm:f>0</xm:f>
              </x14:cfvo>
              <x14:cfvo type="num">
                <xm:f>1</xm:f>
              </x14:cfvo>
              <x14:negativeFillColor rgb="FFFF0000"/>
              <x14:axisColor rgb="FF000000"/>
            </x14:dataBar>
          </x14:cfRule>
          <x14:cfRule type="dataBar" id="{D6C81001-0046-4237-AD16-F57E4C310507}">
            <x14:dataBar minLength="0" maxLength="100">
              <x14:cfvo type="autoMin"/>
              <x14:cfvo type="autoMax"/>
              <x14:negativeFillColor rgb="FFFF0000"/>
              <x14:axisColor rgb="FF000000"/>
            </x14:dataBar>
          </x14:cfRule>
          <x14:cfRule type="dataBar" id="{A23A1961-CF8E-4628-8D43-94CFEB01E85C}">
            <x14:dataBar minLength="0" maxLength="100" gradient="0">
              <x14:cfvo type="num">
                <xm:f>0</xm:f>
              </x14:cfvo>
              <x14:cfvo type="num">
                <xm:f>1</xm:f>
              </x14:cfvo>
              <x14:negativeFillColor rgb="FFFF0000"/>
              <x14:axisColor rgb="FF000000"/>
            </x14:dataBar>
          </x14:cfRule>
          <x14:cfRule type="dataBar" id="{91843FE5-BF10-442C-AEBD-E926AE232870}">
            <x14:dataBar minLength="0" maxLength="100" border="1" negativeBarBorderColorSameAsPositive="0">
              <x14:cfvo type="autoMin"/>
              <x14:cfvo type="autoMax"/>
              <x14:borderColor rgb="FF008AEF"/>
              <x14:negativeFillColor rgb="FFFF0000"/>
              <x14:negativeBorderColor rgb="FFFF0000"/>
              <x14:axisColor rgb="FF000000"/>
            </x14:dataBar>
          </x14:cfRule>
          <xm:sqref>T84</xm:sqref>
        </x14:conditionalFormatting>
        <x14:conditionalFormatting xmlns:xm="http://schemas.microsoft.com/office/excel/2006/main">
          <x14:cfRule type="dataBar" id="{B1C6AE29-4B4F-4955-9B95-741450374275}">
            <x14:dataBar minLength="0" maxLength="100">
              <x14:cfvo type="num">
                <xm:f>0</xm:f>
              </x14:cfvo>
              <x14:cfvo type="num">
                <xm:f>1</xm:f>
              </x14:cfvo>
              <x14:negativeFillColor rgb="FFFF0000"/>
              <x14:axisColor rgb="FF000000"/>
            </x14:dataBar>
          </x14:cfRule>
          <x14:cfRule type="dataBar" id="{5384B19E-2948-42A4-8CDD-D016BA1B1A5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68D2F0A-496E-4E32-B266-6475DBFF5B26}">
            <x14:dataBar minLength="0" maxLength="100">
              <x14:cfvo type="num">
                <xm:f>0</xm:f>
              </x14:cfvo>
              <x14:cfvo type="num">
                <xm:f>1</xm:f>
              </x14:cfvo>
              <x14:negativeFillColor rgb="FFFF0000"/>
              <x14:axisColor rgb="FF000000"/>
            </x14:dataBar>
          </x14:cfRule>
          <x14:cfRule type="dataBar" id="{4CE5C2C3-C612-4253-B887-044F0436BB71}">
            <x14:dataBar minLength="0" maxLength="100">
              <x14:cfvo type="autoMin"/>
              <x14:cfvo type="autoMax"/>
              <x14:negativeFillColor rgb="FFFF0000"/>
              <x14:axisColor rgb="FF000000"/>
            </x14:dataBar>
          </x14:cfRule>
          <x14:cfRule type="dataBar" id="{6265BDE2-9176-4AB1-8355-F273E36BC618}">
            <x14:dataBar minLength="0" maxLength="100" gradient="0">
              <x14:cfvo type="num">
                <xm:f>0</xm:f>
              </x14:cfvo>
              <x14:cfvo type="num">
                <xm:f>1</xm:f>
              </x14:cfvo>
              <x14:negativeFillColor rgb="FFFF0000"/>
              <x14:axisColor rgb="FF000000"/>
            </x14:dataBar>
          </x14:cfRule>
          <x14:cfRule type="dataBar" id="{4C46C1F8-4108-4A67-8C9B-7F03DCCC38B8}">
            <x14:dataBar minLength="0" maxLength="100" border="1" negativeBarBorderColorSameAsPositive="0">
              <x14:cfvo type="autoMin"/>
              <x14:cfvo type="autoMax"/>
              <x14:borderColor rgb="FF008AEF"/>
              <x14:negativeFillColor rgb="FFFF0000"/>
              <x14:negativeBorderColor rgb="FFFF0000"/>
              <x14:axisColor rgb="FF000000"/>
            </x14:dataBar>
          </x14:cfRule>
          <xm:sqref>T85 T82 T91 T95:T96 T98</xm:sqref>
        </x14:conditionalFormatting>
        <x14:conditionalFormatting xmlns:xm="http://schemas.microsoft.com/office/excel/2006/main">
          <x14:cfRule type="dataBar" id="{8CA59A90-558A-43F0-8DF2-84BFFF442DF1}">
            <x14:dataBar minLength="0" maxLength="100">
              <x14:cfvo type="num">
                <xm:f>0</xm:f>
              </x14:cfvo>
              <x14:cfvo type="num">
                <xm:f>1</xm:f>
              </x14:cfvo>
              <x14:negativeFillColor rgb="FFFF0000"/>
              <x14:axisColor rgb="FF000000"/>
            </x14:dataBar>
          </x14:cfRule>
          <x14:cfRule type="dataBar" id="{F1EBDDA2-BC25-4F1D-BD6A-74889893672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5BAE452-95E3-467E-9660-6637D9A80127}">
            <x14:dataBar minLength="0" maxLength="100">
              <x14:cfvo type="num">
                <xm:f>0</xm:f>
              </x14:cfvo>
              <x14:cfvo type="num">
                <xm:f>1</xm:f>
              </x14:cfvo>
              <x14:negativeFillColor rgb="FFFF0000"/>
              <x14:axisColor rgb="FF000000"/>
            </x14:dataBar>
          </x14:cfRule>
          <x14:cfRule type="dataBar" id="{EBBD3BE2-15F5-4ADC-A1F1-A3BC8E653603}">
            <x14:dataBar minLength="0" maxLength="100">
              <x14:cfvo type="autoMin"/>
              <x14:cfvo type="autoMax"/>
              <x14:negativeFillColor rgb="FFFF0000"/>
              <x14:axisColor rgb="FF000000"/>
            </x14:dataBar>
          </x14:cfRule>
          <x14:cfRule type="dataBar" id="{BD082903-5DD6-4084-BE0B-C78E4A708822}">
            <x14:dataBar minLength="0" maxLength="100" gradient="0">
              <x14:cfvo type="num">
                <xm:f>0</xm:f>
              </x14:cfvo>
              <x14:cfvo type="num">
                <xm:f>1</xm:f>
              </x14:cfvo>
              <x14:negativeFillColor rgb="FFFF0000"/>
              <x14:axisColor rgb="FF000000"/>
            </x14:dataBar>
          </x14:cfRule>
          <x14:cfRule type="dataBar" id="{1CE7E7B4-B706-4833-AC77-A0D2837DEB73}">
            <x14:dataBar minLength="0" maxLength="100" border="1" negativeBarBorderColorSameAsPositive="0">
              <x14:cfvo type="autoMin"/>
              <x14:cfvo type="autoMax"/>
              <x14:borderColor rgb="FF008AEF"/>
              <x14:negativeFillColor rgb="FFFF0000"/>
              <x14:negativeBorderColor rgb="FFFF0000"/>
              <x14:axisColor rgb="FF000000"/>
            </x14:dataBar>
          </x14:cfRule>
          <xm:sqref>T86</xm:sqref>
        </x14:conditionalFormatting>
        <x14:conditionalFormatting xmlns:xm="http://schemas.microsoft.com/office/excel/2006/main">
          <x14:cfRule type="dataBar" id="{E45FC690-978D-4B02-A8D0-4234AD7445D0}">
            <x14:dataBar minLength="0" maxLength="100">
              <x14:cfvo type="num">
                <xm:f>0</xm:f>
              </x14:cfvo>
              <x14:cfvo type="num">
                <xm:f>1</xm:f>
              </x14:cfvo>
              <x14:negativeFillColor rgb="FFFF0000"/>
              <x14:axisColor rgb="FF000000"/>
            </x14:dataBar>
          </x14:cfRule>
          <x14:cfRule type="dataBar" id="{C2D8D1EB-CA41-4F31-A043-FD6D905A781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032AA8E-6719-4FC6-8E70-AD5100491B7C}">
            <x14:dataBar minLength="0" maxLength="100">
              <x14:cfvo type="num">
                <xm:f>0</xm:f>
              </x14:cfvo>
              <x14:cfvo type="num">
                <xm:f>1</xm:f>
              </x14:cfvo>
              <x14:negativeFillColor rgb="FFFF0000"/>
              <x14:axisColor rgb="FF000000"/>
            </x14:dataBar>
          </x14:cfRule>
          <x14:cfRule type="dataBar" id="{B342C7E7-74CD-473E-BA39-4D64D5B773C0}">
            <x14:dataBar minLength="0" maxLength="100">
              <x14:cfvo type="autoMin"/>
              <x14:cfvo type="autoMax"/>
              <x14:negativeFillColor rgb="FFFF0000"/>
              <x14:axisColor rgb="FF000000"/>
            </x14:dataBar>
          </x14:cfRule>
          <x14:cfRule type="dataBar" id="{A11A64A2-1110-4592-845C-8FD332800887}">
            <x14:dataBar minLength="0" maxLength="100" gradient="0">
              <x14:cfvo type="num">
                <xm:f>0</xm:f>
              </x14:cfvo>
              <x14:cfvo type="num">
                <xm:f>1</xm:f>
              </x14:cfvo>
              <x14:negativeFillColor rgb="FFFF0000"/>
              <x14:axisColor rgb="FF000000"/>
            </x14:dataBar>
          </x14:cfRule>
          <x14:cfRule type="dataBar" id="{FCB386CA-9FBF-49FA-9E51-1E4E628C0189}">
            <x14:dataBar minLength="0" maxLength="100" border="1" negativeBarBorderColorSameAsPositive="0">
              <x14:cfvo type="autoMin"/>
              <x14:cfvo type="autoMax"/>
              <x14:borderColor rgb="FF008AEF"/>
              <x14:negativeFillColor rgb="FFFF0000"/>
              <x14:negativeBorderColor rgb="FFFF0000"/>
              <x14:axisColor rgb="FF000000"/>
            </x14:dataBar>
          </x14:cfRule>
          <xm:sqref>T87</xm:sqref>
        </x14:conditionalFormatting>
        <x14:conditionalFormatting xmlns:xm="http://schemas.microsoft.com/office/excel/2006/main">
          <x14:cfRule type="dataBar" id="{E7A0BD3C-7446-46CD-9E62-C6F8DF188270}">
            <x14:dataBar minLength="0" maxLength="100">
              <x14:cfvo type="num">
                <xm:f>0</xm:f>
              </x14:cfvo>
              <x14:cfvo type="num">
                <xm:f>1</xm:f>
              </x14:cfvo>
              <x14:negativeFillColor rgb="FFFF0000"/>
              <x14:axisColor rgb="FF000000"/>
            </x14:dataBar>
          </x14:cfRule>
          <x14:cfRule type="dataBar" id="{AC8BCCD8-931D-4232-B5BA-EB1FB89E7DB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49149BC-3CB9-42DF-B0EB-8D3F011FE326}">
            <x14:dataBar minLength="0" maxLength="100">
              <x14:cfvo type="num">
                <xm:f>0</xm:f>
              </x14:cfvo>
              <x14:cfvo type="num">
                <xm:f>1</xm:f>
              </x14:cfvo>
              <x14:negativeFillColor rgb="FFFF0000"/>
              <x14:axisColor rgb="FF000000"/>
            </x14:dataBar>
          </x14:cfRule>
          <x14:cfRule type="dataBar" id="{033B900A-9DBE-4B97-B380-5C04EEAC7A9A}">
            <x14:dataBar minLength="0" maxLength="100">
              <x14:cfvo type="autoMin"/>
              <x14:cfvo type="autoMax"/>
              <x14:negativeFillColor rgb="FFFF0000"/>
              <x14:axisColor rgb="FF000000"/>
            </x14:dataBar>
          </x14:cfRule>
          <x14:cfRule type="dataBar" id="{2401F457-E6FC-4A67-B40F-4BB281621A46}">
            <x14:dataBar minLength="0" maxLength="100" gradient="0">
              <x14:cfvo type="num">
                <xm:f>0</xm:f>
              </x14:cfvo>
              <x14:cfvo type="num">
                <xm:f>1</xm:f>
              </x14:cfvo>
              <x14:negativeFillColor rgb="FFFF0000"/>
              <x14:axisColor rgb="FF000000"/>
            </x14:dataBar>
          </x14:cfRule>
          <x14:cfRule type="dataBar" id="{0C314A35-D8ED-4C54-AD19-89FB341DB783}">
            <x14:dataBar minLength="0" maxLength="100" border="1" negativeBarBorderColorSameAsPositive="0">
              <x14:cfvo type="autoMin"/>
              <x14:cfvo type="autoMax"/>
              <x14:borderColor rgb="FF008AEF"/>
              <x14:negativeFillColor rgb="FFFF0000"/>
              <x14:negativeBorderColor rgb="FFFF0000"/>
              <x14:axisColor rgb="FF000000"/>
            </x14:dataBar>
          </x14:cfRule>
          <xm:sqref>T88</xm:sqref>
        </x14:conditionalFormatting>
        <x14:conditionalFormatting xmlns:xm="http://schemas.microsoft.com/office/excel/2006/main">
          <x14:cfRule type="dataBar" id="{267C5091-3440-4252-887C-5D82984E3637}">
            <x14:dataBar minLength="0" maxLength="100">
              <x14:cfvo type="num">
                <xm:f>0</xm:f>
              </x14:cfvo>
              <x14:cfvo type="num">
                <xm:f>1</xm:f>
              </x14:cfvo>
              <x14:negativeFillColor rgb="FFFF0000"/>
              <x14:axisColor rgb="FF000000"/>
            </x14:dataBar>
          </x14:cfRule>
          <x14:cfRule type="dataBar" id="{AF09A5AE-877B-4777-AFFF-687E87FF0A4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A07CA39-7DC4-4607-854F-566644CF0BB8}">
            <x14:dataBar minLength="0" maxLength="100">
              <x14:cfvo type="num">
                <xm:f>0</xm:f>
              </x14:cfvo>
              <x14:cfvo type="num">
                <xm:f>1</xm:f>
              </x14:cfvo>
              <x14:negativeFillColor rgb="FFFF0000"/>
              <x14:axisColor rgb="FF000000"/>
            </x14:dataBar>
          </x14:cfRule>
          <x14:cfRule type="dataBar" id="{72193BAB-FCB9-404A-A9B3-2600B5AB2E78}">
            <x14:dataBar minLength="0" maxLength="100">
              <x14:cfvo type="autoMin"/>
              <x14:cfvo type="autoMax"/>
              <x14:negativeFillColor rgb="FFFF0000"/>
              <x14:axisColor rgb="FF000000"/>
            </x14:dataBar>
          </x14:cfRule>
          <x14:cfRule type="dataBar" id="{93A746A5-4138-41CA-ACE8-677318779D90}">
            <x14:dataBar minLength="0" maxLength="100" gradient="0">
              <x14:cfvo type="num">
                <xm:f>0</xm:f>
              </x14:cfvo>
              <x14:cfvo type="num">
                <xm:f>1</xm:f>
              </x14:cfvo>
              <x14:negativeFillColor rgb="FFFF0000"/>
              <x14:axisColor rgb="FF000000"/>
            </x14:dataBar>
          </x14:cfRule>
          <x14:cfRule type="dataBar" id="{B8F07F45-D17A-409F-85B2-8A247ADD80E1}">
            <x14:dataBar minLength="0" maxLength="100" border="1" negativeBarBorderColorSameAsPositive="0">
              <x14:cfvo type="autoMin"/>
              <x14:cfvo type="autoMax"/>
              <x14:borderColor rgb="FF008AEF"/>
              <x14:negativeFillColor rgb="FFFF0000"/>
              <x14:negativeBorderColor rgb="FFFF0000"/>
              <x14:axisColor rgb="FF000000"/>
            </x14:dataBar>
          </x14:cfRule>
          <xm:sqref>T89</xm:sqref>
        </x14:conditionalFormatting>
        <x14:conditionalFormatting xmlns:xm="http://schemas.microsoft.com/office/excel/2006/main">
          <x14:cfRule type="dataBar" id="{57B1E619-AAA5-4715-95E5-6937E2E87738}">
            <x14:dataBar minLength="0" maxLength="100">
              <x14:cfvo type="num">
                <xm:f>0</xm:f>
              </x14:cfvo>
              <x14:cfvo type="num">
                <xm:f>1</xm:f>
              </x14:cfvo>
              <x14:negativeFillColor rgb="FFFF0000"/>
              <x14:axisColor rgb="FF000000"/>
            </x14:dataBar>
          </x14:cfRule>
          <x14:cfRule type="dataBar" id="{849EB336-49E9-45F8-8D95-B32F9B4C21C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2879A7B-5037-4DC8-93FC-031475075C4E}">
            <x14:dataBar minLength="0" maxLength="100">
              <x14:cfvo type="num">
                <xm:f>0</xm:f>
              </x14:cfvo>
              <x14:cfvo type="num">
                <xm:f>1</xm:f>
              </x14:cfvo>
              <x14:negativeFillColor rgb="FFFF0000"/>
              <x14:axisColor rgb="FF000000"/>
            </x14:dataBar>
          </x14:cfRule>
          <x14:cfRule type="dataBar" id="{3F1986AA-F29B-4CFE-BE51-64362C1C98E6}">
            <x14:dataBar minLength="0" maxLength="100">
              <x14:cfvo type="autoMin"/>
              <x14:cfvo type="autoMax"/>
              <x14:negativeFillColor rgb="FFFF0000"/>
              <x14:axisColor rgb="FF000000"/>
            </x14:dataBar>
          </x14:cfRule>
          <x14:cfRule type="dataBar" id="{447440F2-0537-423E-A598-0409BA516AA5}">
            <x14:dataBar minLength="0" maxLength="100" gradient="0">
              <x14:cfvo type="num">
                <xm:f>0</xm:f>
              </x14:cfvo>
              <x14:cfvo type="num">
                <xm:f>1</xm:f>
              </x14:cfvo>
              <x14:negativeFillColor rgb="FFFF0000"/>
              <x14:axisColor rgb="FF000000"/>
            </x14:dataBar>
          </x14:cfRule>
          <x14:cfRule type="dataBar" id="{93132F1D-F298-4000-9D19-934210ECFBE2}">
            <x14:dataBar minLength="0" maxLength="100" border="1" negativeBarBorderColorSameAsPositive="0">
              <x14:cfvo type="autoMin"/>
              <x14:cfvo type="autoMax"/>
              <x14:borderColor rgb="FF008AEF"/>
              <x14:negativeFillColor rgb="FFFF0000"/>
              <x14:negativeBorderColor rgb="FFFF0000"/>
              <x14:axisColor rgb="FF000000"/>
            </x14:dataBar>
          </x14:cfRule>
          <xm:sqref>T90</xm:sqref>
        </x14:conditionalFormatting>
        <x14:conditionalFormatting xmlns:xm="http://schemas.microsoft.com/office/excel/2006/main">
          <x14:cfRule type="dataBar" id="{C668EF34-157B-4063-9A34-719FEC34AFF6}">
            <x14:dataBar minLength="0" maxLength="100">
              <x14:cfvo type="num">
                <xm:f>0</xm:f>
              </x14:cfvo>
              <x14:cfvo type="num">
                <xm:f>1</xm:f>
              </x14:cfvo>
              <x14:negativeFillColor rgb="FFFF0000"/>
              <x14:axisColor rgb="FF000000"/>
            </x14:dataBar>
          </x14:cfRule>
          <x14:cfRule type="dataBar" id="{8B86231D-CC29-4D7F-9560-DCE85959292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1662F2C-09AA-4928-A716-C203DB2FD46D}">
            <x14:dataBar minLength="0" maxLength="100">
              <x14:cfvo type="num">
                <xm:f>0</xm:f>
              </x14:cfvo>
              <x14:cfvo type="num">
                <xm:f>1</xm:f>
              </x14:cfvo>
              <x14:negativeFillColor rgb="FFFF0000"/>
              <x14:axisColor rgb="FF000000"/>
            </x14:dataBar>
          </x14:cfRule>
          <x14:cfRule type="dataBar" id="{97D65A65-50E2-48A9-8C16-840F4C1FC931}">
            <x14:dataBar minLength="0" maxLength="100">
              <x14:cfvo type="autoMin"/>
              <x14:cfvo type="autoMax"/>
              <x14:negativeFillColor rgb="FFFF0000"/>
              <x14:axisColor rgb="FF000000"/>
            </x14:dataBar>
          </x14:cfRule>
          <x14:cfRule type="dataBar" id="{6EC42BF5-C802-4179-987B-05CBA5483E6E}">
            <x14:dataBar minLength="0" maxLength="100" gradient="0">
              <x14:cfvo type="num">
                <xm:f>0</xm:f>
              </x14:cfvo>
              <x14:cfvo type="num">
                <xm:f>1</xm:f>
              </x14:cfvo>
              <x14:negativeFillColor rgb="FFFF0000"/>
              <x14:axisColor rgb="FF000000"/>
            </x14:dataBar>
          </x14:cfRule>
          <x14:cfRule type="dataBar" id="{155A4A0B-4ED8-4EBE-BA26-4DEF88E4C8B4}">
            <x14:dataBar minLength="0" maxLength="100" border="1" negativeBarBorderColorSameAsPositive="0">
              <x14:cfvo type="autoMin"/>
              <x14:cfvo type="autoMax"/>
              <x14:borderColor rgb="FF008AEF"/>
              <x14:negativeFillColor rgb="FFFF0000"/>
              <x14:negativeBorderColor rgb="FFFF0000"/>
              <x14:axisColor rgb="FF000000"/>
            </x14:dataBar>
          </x14:cfRule>
          <xm:sqref>T92</xm:sqref>
        </x14:conditionalFormatting>
        <x14:conditionalFormatting xmlns:xm="http://schemas.microsoft.com/office/excel/2006/main">
          <x14:cfRule type="dataBar" id="{D6D5961D-12E3-478C-8763-A107EE258FDD}">
            <x14:dataBar minLength="0" maxLength="100">
              <x14:cfvo type="num">
                <xm:f>0</xm:f>
              </x14:cfvo>
              <x14:cfvo type="num">
                <xm:f>1</xm:f>
              </x14:cfvo>
              <x14:negativeFillColor rgb="FFFF0000"/>
              <x14:axisColor rgb="FF000000"/>
            </x14:dataBar>
          </x14:cfRule>
          <x14:cfRule type="dataBar" id="{8682D4F0-F298-4B3C-89B1-1D237231AC1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037D7A3-C7DE-4C6A-970F-2A4CC6CECD14}">
            <x14:dataBar minLength="0" maxLength="100">
              <x14:cfvo type="num">
                <xm:f>0</xm:f>
              </x14:cfvo>
              <x14:cfvo type="num">
                <xm:f>1</xm:f>
              </x14:cfvo>
              <x14:negativeFillColor rgb="FFFF0000"/>
              <x14:axisColor rgb="FF000000"/>
            </x14:dataBar>
          </x14:cfRule>
          <x14:cfRule type="dataBar" id="{919C9D12-38DE-4CD6-954C-D8AED0ABD8E0}">
            <x14:dataBar minLength="0" maxLength="100">
              <x14:cfvo type="autoMin"/>
              <x14:cfvo type="autoMax"/>
              <x14:negativeFillColor rgb="FFFF0000"/>
              <x14:axisColor rgb="FF000000"/>
            </x14:dataBar>
          </x14:cfRule>
          <x14:cfRule type="dataBar" id="{F2F6B310-D67E-4F62-8BEB-163421EEF661}">
            <x14:dataBar minLength="0" maxLength="100" gradient="0">
              <x14:cfvo type="num">
                <xm:f>0</xm:f>
              </x14:cfvo>
              <x14:cfvo type="num">
                <xm:f>1</xm:f>
              </x14:cfvo>
              <x14:negativeFillColor rgb="FFFF0000"/>
              <x14:axisColor rgb="FF000000"/>
            </x14:dataBar>
          </x14:cfRule>
          <x14:cfRule type="dataBar" id="{9DD3A55C-17F4-4148-AEC9-B0BDC50A771A}">
            <x14:dataBar minLength="0" maxLength="100" border="1" negativeBarBorderColorSameAsPositive="0">
              <x14:cfvo type="autoMin"/>
              <x14:cfvo type="autoMax"/>
              <x14:borderColor rgb="FF008AEF"/>
              <x14:negativeFillColor rgb="FFFF0000"/>
              <x14:negativeBorderColor rgb="FFFF0000"/>
              <x14:axisColor rgb="FF000000"/>
            </x14:dataBar>
          </x14:cfRule>
          <xm:sqref>T93</xm:sqref>
        </x14:conditionalFormatting>
        <x14:conditionalFormatting xmlns:xm="http://schemas.microsoft.com/office/excel/2006/main">
          <x14:cfRule type="dataBar" id="{B955E62B-3966-409C-BCBF-DD5927002109}">
            <x14:dataBar minLength="0" maxLength="100">
              <x14:cfvo type="num">
                <xm:f>0</xm:f>
              </x14:cfvo>
              <x14:cfvo type="num">
                <xm:f>1</xm:f>
              </x14:cfvo>
              <x14:negativeFillColor rgb="FFFF0000"/>
              <x14:axisColor rgb="FF000000"/>
            </x14:dataBar>
          </x14:cfRule>
          <x14:cfRule type="dataBar" id="{D1F7B3C1-F8C1-4482-AA4E-0B4BFD8AD7D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9B50342-AEDD-49B6-8381-F9CF2E25E25E}">
            <x14:dataBar minLength="0" maxLength="100">
              <x14:cfvo type="num">
                <xm:f>0</xm:f>
              </x14:cfvo>
              <x14:cfvo type="num">
                <xm:f>1</xm:f>
              </x14:cfvo>
              <x14:negativeFillColor rgb="FFFF0000"/>
              <x14:axisColor rgb="FF000000"/>
            </x14:dataBar>
          </x14:cfRule>
          <x14:cfRule type="dataBar" id="{FA2D5BA0-8BB5-43C9-BBE7-0EA4405D0D74}">
            <x14:dataBar minLength="0" maxLength="100">
              <x14:cfvo type="autoMin"/>
              <x14:cfvo type="autoMax"/>
              <x14:negativeFillColor rgb="FFFF0000"/>
              <x14:axisColor rgb="FF000000"/>
            </x14:dataBar>
          </x14:cfRule>
          <x14:cfRule type="dataBar" id="{19DF429A-1137-447E-879A-2759EE81C84B}">
            <x14:dataBar minLength="0" maxLength="100" gradient="0">
              <x14:cfvo type="num">
                <xm:f>0</xm:f>
              </x14:cfvo>
              <x14:cfvo type="num">
                <xm:f>1</xm:f>
              </x14:cfvo>
              <x14:negativeFillColor rgb="FFFF0000"/>
              <x14:axisColor rgb="FF000000"/>
            </x14:dataBar>
          </x14:cfRule>
          <x14:cfRule type="dataBar" id="{994DE115-7895-4475-B8D5-125D045CA4FF}">
            <x14:dataBar minLength="0" maxLength="100" border="1" negativeBarBorderColorSameAsPositive="0">
              <x14:cfvo type="autoMin"/>
              <x14:cfvo type="autoMax"/>
              <x14:borderColor rgb="FF008AEF"/>
              <x14:negativeFillColor rgb="FFFF0000"/>
              <x14:negativeBorderColor rgb="FFFF0000"/>
              <x14:axisColor rgb="FF000000"/>
            </x14:dataBar>
          </x14:cfRule>
          <xm:sqref>T94</xm:sqref>
        </x14:conditionalFormatting>
        <x14:conditionalFormatting xmlns:xm="http://schemas.microsoft.com/office/excel/2006/main">
          <x14:cfRule type="dataBar" id="{64D3512D-00E7-4258-A38A-0797917C7729}">
            <x14:dataBar minLength="0" maxLength="100">
              <x14:cfvo type="num">
                <xm:f>0</xm:f>
              </x14:cfvo>
              <x14:cfvo type="num">
                <xm:f>1</xm:f>
              </x14:cfvo>
              <x14:negativeFillColor rgb="FFFF0000"/>
              <x14:axisColor rgb="FF000000"/>
            </x14:dataBar>
          </x14:cfRule>
          <x14:cfRule type="dataBar" id="{E0DD4F09-E1A4-43E3-89CC-A7B3FDCEC64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F7EC0C5-769E-4BC8-BA1B-CC01DD803AF6}">
            <x14:dataBar minLength="0" maxLength="100">
              <x14:cfvo type="num">
                <xm:f>0</xm:f>
              </x14:cfvo>
              <x14:cfvo type="num">
                <xm:f>1</xm:f>
              </x14:cfvo>
              <x14:negativeFillColor rgb="FFFF0000"/>
              <x14:axisColor rgb="FF000000"/>
            </x14:dataBar>
          </x14:cfRule>
          <x14:cfRule type="dataBar" id="{E6A55156-8E43-4B98-8469-981FD511AE39}">
            <x14:dataBar minLength="0" maxLength="100">
              <x14:cfvo type="autoMin"/>
              <x14:cfvo type="autoMax"/>
              <x14:negativeFillColor rgb="FFFF0000"/>
              <x14:axisColor rgb="FF000000"/>
            </x14:dataBar>
          </x14:cfRule>
          <x14:cfRule type="dataBar" id="{36202544-20CE-4FA2-8CBE-BCB4152328AF}">
            <x14:dataBar minLength="0" maxLength="100" gradient="0">
              <x14:cfvo type="num">
                <xm:f>0</xm:f>
              </x14:cfvo>
              <x14:cfvo type="num">
                <xm:f>1</xm:f>
              </x14:cfvo>
              <x14:negativeFillColor rgb="FFFF0000"/>
              <x14:axisColor rgb="FF000000"/>
            </x14:dataBar>
          </x14:cfRule>
          <x14:cfRule type="dataBar" id="{E43C1EA3-B16C-4E34-A855-25B98C95C8C2}">
            <x14:dataBar minLength="0" maxLength="100" border="1" negativeBarBorderColorSameAsPositive="0">
              <x14:cfvo type="autoMin"/>
              <x14:cfvo type="autoMax"/>
              <x14:borderColor rgb="FF008AEF"/>
              <x14:negativeFillColor rgb="FFFF0000"/>
              <x14:negativeBorderColor rgb="FFFF0000"/>
              <x14:axisColor rgb="FF000000"/>
            </x14:dataBar>
          </x14:cfRule>
          <xm:sqref>T97</xm:sqref>
        </x14:conditionalFormatting>
        <x14:conditionalFormatting xmlns:xm="http://schemas.microsoft.com/office/excel/2006/main">
          <x14:cfRule type="dataBar" id="{2E93AB5F-F25A-4A2D-932E-3EAA92AA68E4}">
            <x14:dataBar minLength="0" maxLength="100">
              <x14:cfvo type="num">
                <xm:f>0</xm:f>
              </x14:cfvo>
              <x14:cfvo type="num">
                <xm:f>1</xm:f>
              </x14:cfvo>
              <x14:negativeFillColor rgb="FFFF0000"/>
              <x14:axisColor rgb="FF000000"/>
            </x14:dataBar>
          </x14:cfRule>
          <x14:cfRule type="dataBar" id="{400F3956-CE5F-4AF9-BBCB-C1C000FB595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3304A39-80AE-420E-943E-9B7A4F2FB8B2}">
            <x14:dataBar minLength="0" maxLength="100">
              <x14:cfvo type="num">
                <xm:f>0</xm:f>
              </x14:cfvo>
              <x14:cfvo type="num">
                <xm:f>1</xm:f>
              </x14:cfvo>
              <x14:negativeFillColor rgb="FFFF0000"/>
              <x14:axisColor rgb="FF000000"/>
            </x14:dataBar>
          </x14:cfRule>
          <x14:cfRule type="dataBar" id="{F26E837E-06B7-465B-8E14-6EAD9F7BC947}">
            <x14:dataBar minLength="0" maxLength="100">
              <x14:cfvo type="autoMin"/>
              <x14:cfvo type="autoMax"/>
              <x14:negativeFillColor rgb="FFFF0000"/>
              <x14:axisColor rgb="FF000000"/>
            </x14:dataBar>
          </x14:cfRule>
          <x14:cfRule type="dataBar" id="{58F99C18-890A-4267-B98D-5C8F487B157D}">
            <x14:dataBar minLength="0" maxLength="100" gradient="0">
              <x14:cfvo type="num">
                <xm:f>0</xm:f>
              </x14:cfvo>
              <x14:cfvo type="num">
                <xm:f>1</xm:f>
              </x14:cfvo>
              <x14:negativeFillColor rgb="FFFF0000"/>
              <x14:axisColor rgb="FF000000"/>
            </x14:dataBar>
          </x14:cfRule>
          <x14:cfRule type="dataBar" id="{E155493C-1AFD-403C-804D-5BE464BD7319}">
            <x14:dataBar minLength="0" maxLength="100" border="1" negativeBarBorderColorSameAsPositive="0">
              <x14:cfvo type="autoMin"/>
              <x14:cfvo type="autoMax"/>
              <x14:borderColor rgb="FF008AEF"/>
              <x14:negativeFillColor rgb="FFFF0000"/>
              <x14:negativeBorderColor rgb="FFFF0000"/>
              <x14:axisColor rgb="FF000000"/>
            </x14:dataBar>
          </x14:cfRule>
          <xm:sqref>T102:T106</xm:sqref>
        </x14:conditionalFormatting>
        <x14:conditionalFormatting xmlns:xm="http://schemas.microsoft.com/office/excel/2006/main">
          <x14:cfRule type="dataBar" id="{F1F03CE6-AC0E-417A-B0FF-BCDFB40CE7BA}">
            <x14:dataBar minLength="0" maxLength="100">
              <x14:cfvo type="num">
                <xm:f>0</xm:f>
              </x14:cfvo>
              <x14:cfvo type="num">
                <xm:f>1</xm:f>
              </x14:cfvo>
              <x14:negativeFillColor rgb="FFFF0000"/>
              <x14:axisColor rgb="FF000000"/>
            </x14:dataBar>
          </x14:cfRule>
          <x14:cfRule type="dataBar" id="{AA1DC04F-2046-43BD-BF71-8726592ABAE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38A24CF-633C-45BD-9F77-1FA090F3A92B}">
            <x14:dataBar minLength="0" maxLength="100">
              <x14:cfvo type="num">
                <xm:f>0</xm:f>
              </x14:cfvo>
              <x14:cfvo type="num">
                <xm:f>1</xm:f>
              </x14:cfvo>
              <x14:negativeFillColor rgb="FFFF0000"/>
              <x14:axisColor rgb="FF000000"/>
            </x14:dataBar>
          </x14:cfRule>
          <x14:cfRule type="dataBar" id="{049FDC9D-E17A-4C66-9A4F-4E4FA5B80CDD}">
            <x14:dataBar minLength="0" maxLength="100">
              <x14:cfvo type="autoMin"/>
              <x14:cfvo type="autoMax"/>
              <x14:negativeFillColor rgb="FFFF0000"/>
              <x14:axisColor rgb="FF000000"/>
            </x14:dataBar>
          </x14:cfRule>
          <x14:cfRule type="dataBar" id="{D527A0C7-A131-41DC-BC53-FFEA4822599D}">
            <x14:dataBar minLength="0" maxLength="100" gradient="0">
              <x14:cfvo type="num">
                <xm:f>0</xm:f>
              </x14:cfvo>
              <x14:cfvo type="num">
                <xm:f>1</xm:f>
              </x14:cfvo>
              <x14:negativeFillColor rgb="FFFF0000"/>
              <x14:axisColor rgb="FF000000"/>
            </x14:dataBar>
          </x14:cfRule>
          <x14:cfRule type="dataBar" id="{E034DA16-5C4C-4E45-B823-B58FDF9D30BC}">
            <x14:dataBar minLength="0" maxLength="100" border="1" negativeBarBorderColorSameAsPositive="0">
              <x14:cfvo type="autoMin"/>
              <x14:cfvo type="autoMax"/>
              <x14:borderColor rgb="FF008AEF"/>
              <x14:negativeFillColor rgb="FFFF0000"/>
              <x14:negativeBorderColor rgb="FFFF0000"/>
              <x14:axisColor rgb="FF000000"/>
            </x14:dataBar>
          </x14:cfRule>
          <xm:sqref>T110:T115</xm:sqref>
        </x14:conditionalFormatting>
        <x14:conditionalFormatting xmlns:xm="http://schemas.microsoft.com/office/excel/2006/main">
          <x14:cfRule type="dataBar" id="{39555D3F-14B4-4925-9C81-7061832F7F31}">
            <x14:dataBar minLength="0" maxLength="100">
              <x14:cfvo type="num">
                <xm:f>0</xm:f>
              </x14:cfvo>
              <x14:cfvo type="num">
                <xm:f>1</xm:f>
              </x14:cfvo>
              <x14:negativeFillColor rgb="FFFF0000"/>
              <x14:axisColor rgb="FF000000"/>
            </x14:dataBar>
          </x14:cfRule>
          <x14:cfRule type="dataBar" id="{5168864F-7CD9-48B5-B7BF-0DA55D4C10F0}">
            <x14:dataBar minLength="0" maxLength="100">
              <x14:cfvo type="autoMin"/>
              <x14:cfvo type="autoMax"/>
              <x14:negativeFillColor rgb="FFFF0000"/>
              <x14:axisColor rgb="FF000000"/>
            </x14:dataBar>
          </x14:cfRule>
          <x14:cfRule type="dataBar" id="{932E71A0-8D9F-4009-865D-45C77FB076F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9FFAA87-727F-43F1-9989-26471C30224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2861B2F-D94A-437A-9600-D5813D2F9C0A}">
            <x14:dataBar minLength="0" maxLength="100" gradient="0">
              <x14:cfvo type="num">
                <xm:f>0</xm:f>
              </x14:cfvo>
              <x14:cfvo type="num">
                <xm:f>1</xm:f>
              </x14:cfvo>
              <x14:negativeFillColor rgb="FFFF0000"/>
              <x14:axisColor rgb="FF000000"/>
            </x14:dataBar>
          </x14:cfRule>
          <xm:sqref>V12</xm:sqref>
        </x14:conditionalFormatting>
        <x14:conditionalFormatting xmlns:xm="http://schemas.microsoft.com/office/excel/2006/main">
          <x14:cfRule type="dataBar" id="{55B1E7FC-5155-49B0-BCEF-6C1EEAD15D49}">
            <x14:dataBar minLength="0" maxLength="100">
              <x14:cfvo type="num">
                <xm:f>0</xm:f>
              </x14:cfvo>
              <x14:cfvo type="num">
                <xm:f>1</xm:f>
              </x14:cfvo>
              <x14:negativeFillColor rgb="FFFF0000"/>
              <x14:axisColor rgb="FF000000"/>
            </x14:dataBar>
          </x14:cfRule>
          <x14:cfRule type="dataBar" id="{6D6548FB-3694-49D4-95CE-71587EE8CC77}">
            <x14:dataBar minLength="0" maxLength="100">
              <x14:cfvo type="autoMin"/>
              <x14:cfvo type="autoMax"/>
              <x14:negativeFillColor rgb="FFFF0000"/>
              <x14:axisColor rgb="FF000000"/>
            </x14:dataBar>
          </x14:cfRule>
          <x14:cfRule type="dataBar" id="{1FD7EA24-0147-4D70-AC50-71500AF7E7F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36FE467-789A-4877-BA34-3CCAE528350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A763573-5C86-41D2-8AF9-B64AFA3A97D6}">
            <x14:dataBar minLength="0" maxLength="100" gradient="0">
              <x14:cfvo type="num">
                <xm:f>0</xm:f>
              </x14:cfvo>
              <x14:cfvo type="num">
                <xm:f>1</xm:f>
              </x14:cfvo>
              <x14:negativeFillColor rgb="FFFF0000"/>
              <x14:axisColor rgb="FF000000"/>
            </x14:dataBar>
          </x14:cfRule>
          <xm:sqref>V13</xm:sqref>
        </x14:conditionalFormatting>
        <x14:conditionalFormatting xmlns:xm="http://schemas.microsoft.com/office/excel/2006/main">
          <x14:cfRule type="dataBar" id="{AC1525F2-62E2-4119-A814-B81F0CF45756}">
            <x14:dataBar minLength="0" maxLength="100">
              <x14:cfvo type="num">
                <xm:f>0</xm:f>
              </x14:cfvo>
              <x14:cfvo type="num">
                <xm:f>1</xm:f>
              </x14:cfvo>
              <x14:negativeFillColor rgb="FFFF0000"/>
              <x14:axisColor rgb="FF000000"/>
            </x14:dataBar>
          </x14:cfRule>
          <x14:cfRule type="dataBar" id="{85B09C61-6EE0-4580-8E83-949B04CE0704}">
            <x14:dataBar minLength="0" maxLength="100">
              <x14:cfvo type="autoMin"/>
              <x14:cfvo type="autoMax"/>
              <x14:negativeFillColor rgb="FFFF0000"/>
              <x14:axisColor rgb="FF000000"/>
            </x14:dataBar>
          </x14:cfRule>
          <x14:cfRule type="dataBar" id="{CD2704C7-0E1B-4E70-946A-0829BCF169C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86B05DE-8C92-4FEC-8F2E-0687B97C34B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A7F1BCA-5488-4EF5-ABCE-476BEFC71A46}">
            <x14:dataBar minLength="0" maxLength="100" gradient="0">
              <x14:cfvo type="num">
                <xm:f>0</xm:f>
              </x14:cfvo>
              <x14:cfvo type="num">
                <xm:f>1</xm:f>
              </x14:cfvo>
              <x14:negativeFillColor rgb="FFFF0000"/>
              <x14:axisColor rgb="FF000000"/>
            </x14:dataBar>
          </x14:cfRule>
          <xm:sqref>V14</xm:sqref>
        </x14:conditionalFormatting>
        <x14:conditionalFormatting xmlns:xm="http://schemas.microsoft.com/office/excel/2006/main">
          <x14:cfRule type="dataBar" id="{07176379-5772-4595-BCF2-B759DA632479}">
            <x14:dataBar minLength="0" maxLength="100">
              <x14:cfvo type="num">
                <xm:f>0</xm:f>
              </x14:cfvo>
              <x14:cfvo type="num">
                <xm:f>1</xm:f>
              </x14:cfvo>
              <x14:negativeFillColor rgb="FFFF0000"/>
              <x14:axisColor rgb="FF000000"/>
            </x14:dataBar>
          </x14:cfRule>
          <x14:cfRule type="dataBar" id="{241A15A1-D641-461F-8685-91322AB7374F}">
            <x14:dataBar minLength="0" maxLength="100">
              <x14:cfvo type="autoMin"/>
              <x14:cfvo type="autoMax"/>
              <x14:negativeFillColor rgb="FFFF0000"/>
              <x14:axisColor rgb="FF000000"/>
            </x14:dataBar>
          </x14:cfRule>
          <x14:cfRule type="dataBar" id="{C0C94C25-7A7B-4D12-9E1D-CF5033CD4E1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B68354F-AF8D-4621-8B98-004A45443A2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548C0B2-6254-464F-BAA0-904CD054B0A1}">
            <x14:dataBar minLength="0" maxLength="100" gradient="0">
              <x14:cfvo type="num">
                <xm:f>0</xm:f>
              </x14:cfvo>
              <x14:cfvo type="num">
                <xm:f>1</xm:f>
              </x14:cfvo>
              <x14:negativeFillColor rgb="FFFF0000"/>
              <x14:axisColor rgb="FF000000"/>
            </x14:dataBar>
          </x14:cfRule>
          <xm:sqref>V15</xm:sqref>
        </x14:conditionalFormatting>
        <x14:conditionalFormatting xmlns:xm="http://schemas.microsoft.com/office/excel/2006/main">
          <x14:cfRule type="dataBar" id="{86263377-C1B3-4000-B4C7-2B9C824EAF6F}">
            <x14:dataBar minLength="0" maxLength="100">
              <x14:cfvo type="num">
                <xm:f>0</xm:f>
              </x14:cfvo>
              <x14:cfvo type="num">
                <xm:f>1</xm:f>
              </x14:cfvo>
              <x14:negativeFillColor rgb="FFFF0000"/>
              <x14:axisColor rgb="FF000000"/>
            </x14:dataBar>
          </x14:cfRule>
          <x14:cfRule type="dataBar" id="{46CFAFFD-01F8-423C-81CA-049E78B12057}">
            <x14:dataBar minLength="0" maxLength="100">
              <x14:cfvo type="autoMin"/>
              <x14:cfvo type="autoMax"/>
              <x14:negativeFillColor rgb="FFFF0000"/>
              <x14:axisColor rgb="FF000000"/>
            </x14:dataBar>
          </x14:cfRule>
          <x14:cfRule type="dataBar" id="{8A0D9B57-66A3-47CE-900B-F5EB72C6FD9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848A1A8-EFDE-413E-A111-AF4896DDBBF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99CC30C-F6B5-4FE8-A560-A529288A58B3}">
            <x14:dataBar minLength="0" maxLength="100" gradient="0">
              <x14:cfvo type="num">
                <xm:f>0</xm:f>
              </x14:cfvo>
              <x14:cfvo type="num">
                <xm:f>1</xm:f>
              </x14:cfvo>
              <x14:negativeFillColor rgb="FFFF0000"/>
              <x14:axisColor rgb="FF000000"/>
            </x14:dataBar>
          </x14:cfRule>
          <xm:sqref>V16</xm:sqref>
        </x14:conditionalFormatting>
        <x14:conditionalFormatting xmlns:xm="http://schemas.microsoft.com/office/excel/2006/main">
          <x14:cfRule type="dataBar" id="{36A4B991-AC68-4F83-9050-9F4D14C98F56}">
            <x14:dataBar minLength="0" maxLength="100">
              <x14:cfvo type="num">
                <xm:f>0</xm:f>
              </x14:cfvo>
              <x14:cfvo type="num">
                <xm:f>1</xm:f>
              </x14:cfvo>
              <x14:negativeFillColor rgb="FFFF0000"/>
              <x14:axisColor rgb="FF000000"/>
            </x14:dataBar>
          </x14:cfRule>
          <x14:cfRule type="dataBar" id="{75B9D332-F7B0-483D-A2D2-DBDC3B59A2A7}">
            <x14:dataBar minLength="0" maxLength="100">
              <x14:cfvo type="autoMin"/>
              <x14:cfvo type="autoMax"/>
              <x14:negativeFillColor rgb="FFFF0000"/>
              <x14:axisColor rgb="FF000000"/>
            </x14:dataBar>
          </x14:cfRule>
          <x14:cfRule type="dataBar" id="{E578F888-70C2-484C-B342-6BA2A00D48D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E2939E8-F019-40A1-9C4B-33018778FF4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749E9A6-7BD4-40E1-AE68-60CD7E06DE15}">
            <x14:dataBar minLength="0" maxLength="100" gradient="0">
              <x14:cfvo type="num">
                <xm:f>0</xm:f>
              </x14:cfvo>
              <x14:cfvo type="num">
                <xm:f>1</xm:f>
              </x14:cfvo>
              <x14:negativeFillColor rgb="FFFF0000"/>
              <x14:axisColor rgb="FF000000"/>
            </x14:dataBar>
          </x14:cfRule>
          <xm:sqref>V32</xm:sqref>
        </x14:conditionalFormatting>
        <x14:conditionalFormatting xmlns:xm="http://schemas.microsoft.com/office/excel/2006/main">
          <x14:cfRule type="dataBar" id="{D678401B-DAF6-45C9-8561-3CE5EA834F42}">
            <x14:dataBar minLength="0" maxLength="100">
              <x14:cfvo type="num">
                <xm:f>0</xm:f>
              </x14:cfvo>
              <x14:cfvo type="num">
                <xm:f>1</xm:f>
              </x14:cfvo>
              <x14:negativeFillColor rgb="FFFF0000"/>
              <x14:axisColor rgb="FF000000"/>
            </x14:dataBar>
          </x14:cfRule>
          <x14:cfRule type="dataBar" id="{099BD792-EB60-498F-A0D0-F502C4243D27}">
            <x14:dataBar minLength="0" maxLength="100">
              <x14:cfvo type="autoMin"/>
              <x14:cfvo type="autoMax"/>
              <x14:negativeFillColor rgb="FFFF0000"/>
              <x14:axisColor rgb="FF000000"/>
            </x14:dataBar>
          </x14:cfRule>
          <x14:cfRule type="dataBar" id="{02433E5F-C038-4566-82B2-6DAFB58ACCF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9AD276C-2520-42FC-9C1E-7A4834BFACA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FE52A6E-6733-4F13-A668-C7CBE9975EC3}">
            <x14:dataBar minLength="0" maxLength="100" gradient="0">
              <x14:cfvo type="num">
                <xm:f>0</xm:f>
              </x14:cfvo>
              <x14:cfvo type="num">
                <xm:f>1</xm:f>
              </x14:cfvo>
              <x14:negativeFillColor rgb="FFFF0000"/>
              <x14:axisColor rgb="FF000000"/>
            </x14:dataBar>
          </x14:cfRule>
          <xm:sqref>V33:V44 V9:V11 V17:V31</xm:sqref>
        </x14:conditionalFormatting>
        <x14:conditionalFormatting xmlns:xm="http://schemas.microsoft.com/office/excel/2006/main">
          <x14:cfRule type="dataBar" id="{641FE16D-1CF0-4E44-AE55-CA83026ACF56}">
            <x14:dataBar minLength="0" maxLength="100">
              <x14:cfvo type="num">
                <xm:f>0</xm:f>
              </x14:cfvo>
              <x14:cfvo type="num">
                <xm:f>1</xm:f>
              </x14:cfvo>
              <x14:negativeFillColor rgb="FFFF0000"/>
              <x14:axisColor rgb="FF000000"/>
            </x14:dataBar>
          </x14:cfRule>
          <x14:cfRule type="dataBar" id="{BB23E229-86DA-4218-80AE-ABA6C0E44DC5}">
            <x14:dataBar minLength="0" maxLength="100">
              <x14:cfvo type="autoMin"/>
              <x14:cfvo type="autoMax"/>
              <x14:negativeFillColor rgb="FFFF0000"/>
              <x14:axisColor rgb="FF000000"/>
            </x14:dataBar>
          </x14:cfRule>
          <x14:cfRule type="dataBar" id="{315FE8A6-63CD-4724-A95D-E683D99D40F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4D32F05-27DA-4FBD-93F3-5D82FC34E6B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2F8E420-8691-485E-AD6C-5FB2A8C35ABB}">
            <x14:dataBar minLength="0" maxLength="100" gradient="0">
              <x14:cfvo type="num">
                <xm:f>0</xm:f>
              </x14:cfvo>
              <x14:cfvo type="num">
                <xm:f>1</xm:f>
              </x14:cfvo>
              <x14:negativeFillColor rgb="FFFF0000"/>
              <x14:axisColor rgb="FF000000"/>
            </x14:dataBar>
          </x14:cfRule>
          <xm:sqref>V47</xm:sqref>
        </x14:conditionalFormatting>
        <x14:conditionalFormatting xmlns:xm="http://schemas.microsoft.com/office/excel/2006/main">
          <x14:cfRule type="dataBar" id="{CA54087D-D183-4B23-B6D0-D2734B5BF677}">
            <x14:dataBar minLength="0" maxLength="100">
              <x14:cfvo type="num">
                <xm:f>0</xm:f>
              </x14:cfvo>
              <x14:cfvo type="num">
                <xm:f>1</xm:f>
              </x14:cfvo>
              <x14:negativeFillColor rgb="FFFF0000"/>
              <x14:axisColor rgb="FF000000"/>
            </x14:dataBar>
          </x14:cfRule>
          <x14:cfRule type="dataBar" id="{B9373EF1-1FF2-4932-A558-18F7DDC261F5}">
            <x14:dataBar minLength="0" maxLength="100">
              <x14:cfvo type="autoMin"/>
              <x14:cfvo type="autoMax"/>
              <x14:negativeFillColor rgb="FFFF0000"/>
              <x14:axisColor rgb="FF000000"/>
            </x14:dataBar>
          </x14:cfRule>
          <x14:cfRule type="dataBar" id="{1000325B-F15E-4C79-9D4C-CF4EFD3614D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FC8CB73-70BA-4CDE-9AF3-7606C7CA498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6D8308C-A17F-4BD9-840A-195CCF280046}">
            <x14:dataBar minLength="0" maxLength="100" gradient="0">
              <x14:cfvo type="num">
                <xm:f>0</xm:f>
              </x14:cfvo>
              <x14:cfvo type="num">
                <xm:f>1</xm:f>
              </x14:cfvo>
              <x14:negativeFillColor rgb="FFFF0000"/>
              <x14:axisColor rgb="FF000000"/>
            </x14:dataBar>
          </x14:cfRule>
          <xm:sqref>V52</xm:sqref>
        </x14:conditionalFormatting>
        <x14:conditionalFormatting xmlns:xm="http://schemas.microsoft.com/office/excel/2006/main">
          <x14:cfRule type="dataBar" id="{CC342517-B3D5-4FE5-B7E3-59A8142FD131}">
            <x14:dataBar minLength="0" maxLength="100">
              <x14:cfvo type="num">
                <xm:f>0</xm:f>
              </x14:cfvo>
              <x14:cfvo type="num">
                <xm:f>1</xm:f>
              </x14:cfvo>
              <x14:negativeFillColor rgb="FFFF0000"/>
              <x14:axisColor rgb="FF000000"/>
            </x14:dataBar>
          </x14:cfRule>
          <x14:cfRule type="dataBar" id="{BC54DF5F-BC0D-4FA5-A85F-B9ADBA5991C4}">
            <x14:dataBar minLength="0" maxLength="100">
              <x14:cfvo type="autoMin"/>
              <x14:cfvo type="autoMax"/>
              <x14:negativeFillColor rgb="FFFF0000"/>
              <x14:axisColor rgb="FF000000"/>
            </x14:dataBar>
          </x14:cfRule>
          <x14:cfRule type="dataBar" id="{9BA19574-C8B7-42CF-BAA6-DA207C8627B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997B878-C1F1-42E3-AD9D-B62D40CBFE5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FBAA571-9B57-4ADB-8167-BDB96BB841E5}">
            <x14:dataBar minLength="0" maxLength="100" gradient="0">
              <x14:cfvo type="num">
                <xm:f>0</xm:f>
              </x14:cfvo>
              <x14:cfvo type="num">
                <xm:f>1</xm:f>
              </x14:cfvo>
              <x14:negativeFillColor rgb="FFFF0000"/>
              <x14:axisColor rgb="FF000000"/>
            </x14:dataBar>
          </x14:cfRule>
          <xm:sqref>V53</xm:sqref>
        </x14:conditionalFormatting>
        <x14:conditionalFormatting xmlns:xm="http://schemas.microsoft.com/office/excel/2006/main">
          <x14:cfRule type="dataBar" id="{8029372D-791B-4B67-8E66-A7A872382D2E}">
            <x14:dataBar minLength="0" maxLength="100">
              <x14:cfvo type="num">
                <xm:f>0</xm:f>
              </x14:cfvo>
              <x14:cfvo type="num">
                <xm:f>1</xm:f>
              </x14:cfvo>
              <x14:negativeFillColor rgb="FFFF0000"/>
              <x14:axisColor rgb="FF000000"/>
            </x14:dataBar>
          </x14:cfRule>
          <x14:cfRule type="dataBar" id="{DC54962E-3D64-434D-AA85-C981A84A6E3E}">
            <x14:dataBar minLength="0" maxLength="100">
              <x14:cfvo type="autoMin"/>
              <x14:cfvo type="autoMax"/>
              <x14:negativeFillColor rgb="FFFF0000"/>
              <x14:axisColor rgb="FF000000"/>
            </x14:dataBar>
          </x14:cfRule>
          <x14:cfRule type="dataBar" id="{12798E8B-9140-4A50-98B7-6AEB76943A9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8DEC68E-0242-49E5-854E-817B7C19509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D64FC90-32CC-4DDE-9D44-6C37FA674039}">
            <x14:dataBar minLength="0" maxLength="100" gradient="0">
              <x14:cfvo type="num">
                <xm:f>0</xm:f>
              </x14:cfvo>
              <x14:cfvo type="num">
                <xm:f>1</xm:f>
              </x14:cfvo>
              <x14:negativeFillColor rgb="FFFF0000"/>
              <x14:axisColor rgb="FF000000"/>
            </x14:dataBar>
          </x14:cfRule>
          <xm:sqref>V54:V55 V45:V46 V48:V51</xm:sqref>
        </x14:conditionalFormatting>
        <x14:conditionalFormatting xmlns:xm="http://schemas.microsoft.com/office/excel/2006/main">
          <x14:cfRule type="dataBar" id="{0E4B5F8A-5D6E-46BD-9459-660D06A13633}">
            <x14:dataBar minLength="0" maxLength="100">
              <x14:cfvo type="num">
                <xm:f>0</xm:f>
              </x14:cfvo>
              <x14:cfvo type="num">
                <xm:f>1</xm:f>
              </x14:cfvo>
              <x14:negativeFillColor rgb="FFFF0000"/>
              <x14:axisColor rgb="FF000000"/>
            </x14:dataBar>
          </x14:cfRule>
          <x14:cfRule type="dataBar" id="{C2C805E1-4697-4875-A4D2-C10154A2BB5F}">
            <x14:dataBar minLength="0" maxLength="100">
              <x14:cfvo type="autoMin"/>
              <x14:cfvo type="autoMax"/>
              <x14:negativeFillColor rgb="FFFF0000"/>
              <x14:axisColor rgb="FF000000"/>
            </x14:dataBar>
          </x14:cfRule>
          <x14:cfRule type="dataBar" id="{82BA14FA-149C-4B00-9C09-C8CB098B05C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CDCF31B-ADCF-48C0-B2F2-CC8794BD120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C922ED8-74A5-4AA9-8A06-79750D1E750A}">
            <x14:dataBar minLength="0" maxLength="100" gradient="0">
              <x14:cfvo type="num">
                <xm:f>0</xm:f>
              </x14:cfvo>
              <x14:cfvo type="num">
                <xm:f>1</xm:f>
              </x14:cfvo>
              <x14:negativeFillColor rgb="FFFF0000"/>
              <x14:axisColor rgb="FF000000"/>
            </x14:dataBar>
          </x14:cfRule>
          <xm:sqref>V59:V65</xm:sqref>
        </x14:conditionalFormatting>
        <x14:conditionalFormatting xmlns:xm="http://schemas.microsoft.com/office/excel/2006/main">
          <x14:cfRule type="dataBar" id="{5F5ACC46-EDCA-47B3-819B-B6B3150AE98B}">
            <x14:dataBar minLength="0" maxLength="100">
              <x14:cfvo type="num">
                <xm:f>0</xm:f>
              </x14:cfvo>
              <x14:cfvo type="num">
                <xm:f>1</xm:f>
              </x14:cfvo>
              <x14:negativeFillColor rgb="FFFF0000"/>
              <x14:axisColor rgb="FF000000"/>
            </x14:dataBar>
          </x14:cfRule>
          <x14:cfRule type="dataBar" id="{022109C5-F6A2-4481-B80F-B5EDCAA78BA5}">
            <x14:dataBar minLength="0" maxLength="100">
              <x14:cfvo type="autoMin"/>
              <x14:cfvo type="autoMax"/>
              <x14:negativeFillColor rgb="FFFF0000"/>
              <x14:axisColor rgb="FF000000"/>
            </x14:dataBar>
          </x14:cfRule>
          <x14:cfRule type="dataBar" id="{E6E9CA43-1589-420E-BA89-CAA9A8D7C96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020E627-52EE-4D32-8B51-20003686863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357F1C4-6CBC-4036-8B18-6BD741F51D66}">
            <x14:dataBar minLength="0" maxLength="100" gradient="0">
              <x14:cfvo type="num">
                <xm:f>0</xm:f>
              </x14:cfvo>
              <x14:cfvo type="num">
                <xm:f>1</xm:f>
              </x14:cfvo>
              <x14:negativeFillColor rgb="FFFF0000"/>
              <x14:axisColor rgb="FF000000"/>
            </x14:dataBar>
          </x14:cfRule>
          <xm:sqref>V68:V73 V78</xm:sqref>
        </x14:conditionalFormatting>
        <x14:conditionalFormatting xmlns:xm="http://schemas.microsoft.com/office/excel/2006/main">
          <x14:cfRule type="dataBar" id="{43428415-E457-488F-904B-AC244D2A9EB3}">
            <x14:dataBar minLength="0" maxLength="100">
              <x14:cfvo type="num">
                <xm:f>0</xm:f>
              </x14:cfvo>
              <x14:cfvo type="num">
                <xm:f>1</xm:f>
              </x14:cfvo>
              <x14:negativeFillColor rgb="FFFF0000"/>
              <x14:axisColor rgb="FF000000"/>
            </x14:dataBar>
          </x14:cfRule>
          <x14:cfRule type="dataBar" id="{6A42E0AB-EA3B-4170-89F6-8E3AE439B417}">
            <x14:dataBar minLength="0" maxLength="100">
              <x14:cfvo type="autoMin"/>
              <x14:cfvo type="autoMax"/>
              <x14:negativeFillColor rgb="FFFF0000"/>
              <x14:axisColor rgb="FF000000"/>
            </x14:dataBar>
          </x14:cfRule>
          <x14:cfRule type="dataBar" id="{2AB7F098-1C7E-437A-B6B4-AC159BD15B0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71CA68D-A8E5-4923-96E3-6364FAF580A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2CAC0E1-ED91-4E62-B51A-37CCF813B2C2}">
            <x14:dataBar minLength="0" maxLength="100" gradient="0">
              <x14:cfvo type="num">
                <xm:f>0</xm:f>
              </x14:cfvo>
              <x14:cfvo type="num">
                <xm:f>1</xm:f>
              </x14:cfvo>
              <x14:negativeFillColor rgb="FFFF0000"/>
              <x14:axisColor rgb="FF000000"/>
            </x14:dataBar>
          </x14:cfRule>
          <xm:sqref>V74</xm:sqref>
        </x14:conditionalFormatting>
        <x14:conditionalFormatting xmlns:xm="http://schemas.microsoft.com/office/excel/2006/main">
          <x14:cfRule type="dataBar" id="{F263DB10-3D52-4219-ABA3-81C4ADDA76BD}">
            <x14:dataBar minLength="0" maxLength="100">
              <x14:cfvo type="num">
                <xm:f>0</xm:f>
              </x14:cfvo>
              <x14:cfvo type="num">
                <xm:f>1</xm:f>
              </x14:cfvo>
              <x14:negativeFillColor rgb="FFFF0000"/>
              <x14:axisColor rgb="FF000000"/>
            </x14:dataBar>
          </x14:cfRule>
          <x14:cfRule type="dataBar" id="{15EEDFC2-11A4-4E0D-A991-7DA714619C23}">
            <x14:dataBar minLength="0" maxLength="100">
              <x14:cfvo type="autoMin"/>
              <x14:cfvo type="autoMax"/>
              <x14:negativeFillColor rgb="FFFF0000"/>
              <x14:axisColor rgb="FF000000"/>
            </x14:dataBar>
          </x14:cfRule>
          <x14:cfRule type="dataBar" id="{0D02C495-A11E-4607-A542-597DABE6A90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FA8D7D7-D99D-4CFD-BA28-2C5710EA0CA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780D6A6-E479-487D-B61C-6C8503E3CCDE}">
            <x14:dataBar minLength="0" maxLength="100" gradient="0">
              <x14:cfvo type="num">
                <xm:f>0</xm:f>
              </x14:cfvo>
              <x14:cfvo type="num">
                <xm:f>1</xm:f>
              </x14:cfvo>
              <x14:negativeFillColor rgb="FFFF0000"/>
              <x14:axisColor rgb="FF000000"/>
            </x14:dataBar>
          </x14:cfRule>
          <xm:sqref>V75</xm:sqref>
        </x14:conditionalFormatting>
        <x14:conditionalFormatting xmlns:xm="http://schemas.microsoft.com/office/excel/2006/main">
          <x14:cfRule type="dataBar" id="{13143837-DAFC-4FC5-A97E-B29817AC0E06}">
            <x14:dataBar minLength="0" maxLength="100">
              <x14:cfvo type="num">
                <xm:f>0</xm:f>
              </x14:cfvo>
              <x14:cfvo type="num">
                <xm:f>1</xm:f>
              </x14:cfvo>
              <x14:negativeFillColor rgb="FFFF0000"/>
              <x14:axisColor rgb="FF000000"/>
            </x14:dataBar>
          </x14:cfRule>
          <x14:cfRule type="dataBar" id="{C6DFC929-DF73-465E-A706-B806B3FBC4A1}">
            <x14:dataBar minLength="0" maxLength="100">
              <x14:cfvo type="autoMin"/>
              <x14:cfvo type="autoMax"/>
              <x14:negativeFillColor rgb="FFFF0000"/>
              <x14:axisColor rgb="FF000000"/>
            </x14:dataBar>
          </x14:cfRule>
          <x14:cfRule type="dataBar" id="{00A9C9DE-42EA-4FCA-8D38-C153C61C973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D3C3770-2BE8-4CD3-8DFC-742F8A761A3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F0EC0CE-E1CC-4D2D-9BB3-492AD27F8413}">
            <x14:dataBar minLength="0" maxLength="100" gradient="0">
              <x14:cfvo type="num">
                <xm:f>0</xm:f>
              </x14:cfvo>
              <x14:cfvo type="num">
                <xm:f>1</xm:f>
              </x14:cfvo>
              <x14:negativeFillColor rgb="FFFF0000"/>
              <x14:axisColor rgb="FF000000"/>
            </x14:dataBar>
          </x14:cfRule>
          <xm:sqref>V76</xm:sqref>
        </x14:conditionalFormatting>
        <x14:conditionalFormatting xmlns:xm="http://schemas.microsoft.com/office/excel/2006/main">
          <x14:cfRule type="dataBar" id="{75583ABF-545C-4BAD-BEA7-0394A5C1C18B}">
            <x14:dataBar minLength="0" maxLength="100">
              <x14:cfvo type="num">
                <xm:f>0</xm:f>
              </x14:cfvo>
              <x14:cfvo type="num">
                <xm:f>1</xm:f>
              </x14:cfvo>
              <x14:negativeFillColor rgb="FFFF0000"/>
              <x14:axisColor rgb="FF000000"/>
            </x14:dataBar>
          </x14:cfRule>
          <x14:cfRule type="dataBar" id="{8376FAD7-902E-4147-A65C-2179FCB83CC9}">
            <x14:dataBar minLength="0" maxLength="100">
              <x14:cfvo type="autoMin"/>
              <x14:cfvo type="autoMax"/>
              <x14:negativeFillColor rgb="FFFF0000"/>
              <x14:axisColor rgb="FF000000"/>
            </x14:dataBar>
          </x14:cfRule>
          <x14:cfRule type="dataBar" id="{FC2BD747-C84C-49D6-A2DC-7CC9EA86DC8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758CED4-389D-4776-A35D-9E1A50740AC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B8E73C0-2609-422F-86E8-8B7F807F2BEC}">
            <x14:dataBar minLength="0" maxLength="100" gradient="0">
              <x14:cfvo type="num">
                <xm:f>0</xm:f>
              </x14:cfvo>
              <x14:cfvo type="num">
                <xm:f>1</xm:f>
              </x14:cfvo>
              <x14:negativeFillColor rgb="FFFF0000"/>
              <x14:axisColor rgb="FF000000"/>
            </x14:dataBar>
          </x14:cfRule>
          <xm:sqref>V77</xm:sqref>
        </x14:conditionalFormatting>
        <x14:conditionalFormatting xmlns:xm="http://schemas.microsoft.com/office/excel/2006/main">
          <x14:cfRule type="dataBar" id="{8AA16A51-242E-4849-89B2-B41BEF24AD29}">
            <x14:dataBar minLength="0" maxLength="100">
              <x14:cfvo type="num">
                <xm:f>0</xm:f>
              </x14:cfvo>
              <x14:cfvo type="num">
                <xm:f>1</xm:f>
              </x14:cfvo>
              <x14:negativeFillColor rgb="FFFF0000"/>
              <x14:axisColor rgb="FF000000"/>
            </x14:dataBar>
          </x14:cfRule>
          <x14:cfRule type="dataBar" id="{729FCC65-CB17-4998-BFF4-B888E9820480}">
            <x14:dataBar minLength="0" maxLength="100">
              <x14:cfvo type="autoMin"/>
              <x14:cfvo type="autoMax"/>
              <x14:negativeFillColor rgb="FFFF0000"/>
              <x14:axisColor rgb="FF000000"/>
            </x14:dataBar>
          </x14:cfRule>
          <x14:cfRule type="dataBar" id="{FA65258F-9712-4C6F-A7CD-1F624D42266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7A2D0FE-7ABB-4D21-A860-F3B8E061099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51DFA23-BC1A-4B2D-A151-F5F0E8F4D949}">
            <x14:dataBar minLength="0" maxLength="100" gradient="0">
              <x14:cfvo type="num">
                <xm:f>0</xm:f>
              </x14:cfvo>
              <x14:cfvo type="num">
                <xm:f>1</xm:f>
              </x14:cfvo>
              <x14:negativeFillColor rgb="FFFF0000"/>
              <x14:axisColor rgb="FF000000"/>
            </x14:dataBar>
          </x14:cfRule>
          <xm:sqref>V84:V98</xm:sqref>
        </x14:conditionalFormatting>
        <x14:conditionalFormatting xmlns:xm="http://schemas.microsoft.com/office/excel/2006/main">
          <x14:cfRule type="dataBar" id="{767EF243-268E-45C2-8DAA-7A9E8A5240C0}">
            <x14:dataBar minLength="0" maxLength="100">
              <x14:cfvo type="num">
                <xm:f>0</xm:f>
              </x14:cfvo>
              <x14:cfvo type="num">
                <xm:f>1</xm:f>
              </x14:cfvo>
              <x14:negativeFillColor rgb="FFFF0000"/>
              <x14:axisColor rgb="FF000000"/>
            </x14:dataBar>
          </x14:cfRule>
          <x14:cfRule type="dataBar" id="{7562590F-F90C-452C-98B0-720BCFDBAE01}">
            <x14:dataBar minLength="0" maxLength="100">
              <x14:cfvo type="autoMin"/>
              <x14:cfvo type="autoMax"/>
              <x14:negativeFillColor rgb="FFFF0000"/>
              <x14:axisColor rgb="FF000000"/>
            </x14:dataBar>
          </x14:cfRule>
          <x14:cfRule type="dataBar" id="{8523B3F7-C854-4D4F-A3E5-4E6A4DBFAEA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A9DC49B-3D2C-4F72-B359-8DF24683960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A21C818-0A13-4407-BA51-14D6AABF12B4}">
            <x14:dataBar minLength="0" maxLength="100" gradient="0">
              <x14:cfvo type="num">
                <xm:f>0</xm:f>
              </x14:cfvo>
              <x14:cfvo type="num">
                <xm:f>1</xm:f>
              </x14:cfvo>
              <x14:negativeFillColor rgb="FFFF0000"/>
              <x14:axisColor rgb="FF000000"/>
            </x14:dataBar>
          </x14:cfRule>
          <xm:sqref>V102:V106</xm:sqref>
        </x14:conditionalFormatting>
        <x14:conditionalFormatting xmlns:xm="http://schemas.microsoft.com/office/excel/2006/main">
          <x14:cfRule type="dataBar" id="{C88B505F-F5DC-4A1D-819E-AB23851391B0}">
            <x14:dataBar minLength="0" maxLength="100">
              <x14:cfvo type="num">
                <xm:f>0</xm:f>
              </x14:cfvo>
              <x14:cfvo type="num">
                <xm:f>1</xm:f>
              </x14:cfvo>
              <x14:negativeFillColor rgb="FFFF0000"/>
              <x14:axisColor rgb="FF000000"/>
            </x14:dataBar>
          </x14:cfRule>
          <x14:cfRule type="dataBar" id="{2866D306-CDBB-448E-B2DF-182ADFA8C045}">
            <x14:dataBar minLength="0" maxLength="100">
              <x14:cfvo type="autoMin"/>
              <x14:cfvo type="autoMax"/>
              <x14:negativeFillColor rgb="FFFF0000"/>
              <x14:axisColor rgb="FF000000"/>
            </x14:dataBar>
          </x14:cfRule>
          <x14:cfRule type="dataBar" id="{04AE3E8C-B504-4869-9818-D8F957CA01E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F1E17AB-B3E7-4EF7-936F-020946114D6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7C9CB4B-8CF4-440C-8914-E61FAB66D5E9}">
            <x14:dataBar minLength="0" maxLength="100" gradient="0">
              <x14:cfvo type="num">
                <xm:f>0</xm:f>
              </x14:cfvo>
              <x14:cfvo type="num">
                <xm:f>1</xm:f>
              </x14:cfvo>
              <x14:negativeFillColor rgb="FFFF0000"/>
              <x14:axisColor rgb="FF000000"/>
            </x14:dataBar>
          </x14:cfRule>
          <xm:sqref>V110:V115</xm:sqref>
        </x14:conditionalFormatting>
        <x14:conditionalFormatting xmlns:xm="http://schemas.microsoft.com/office/excel/2006/main">
          <x14:cfRule type="dataBar" id="{5026EBD2-0470-443F-8FE4-670A0485FA54}">
            <x14:dataBar minLength="0" maxLength="100">
              <x14:cfvo type="num">
                <xm:f>0</xm:f>
              </x14:cfvo>
              <x14:cfvo type="num">
                <xm:f>1</xm:f>
              </x14:cfvo>
              <x14:negativeFillColor rgb="FFFF0000"/>
              <x14:axisColor rgb="FF000000"/>
            </x14:dataBar>
          </x14:cfRule>
          <x14:cfRule type="dataBar" id="{D7794D6E-20AB-4F10-B5C5-B48716B6C8BF}">
            <x14:dataBar minLength="0" maxLength="100">
              <x14:cfvo type="autoMin"/>
              <x14:cfvo type="autoMax"/>
              <x14:negativeFillColor rgb="FFFF0000"/>
              <x14:axisColor rgb="FF000000"/>
            </x14:dataBar>
          </x14:cfRule>
          <x14:cfRule type="dataBar" id="{B18EB6B3-F19B-4333-BF8D-3D8C92D6FD5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84F836A-A5B4-4DE2-9A69-E6281998534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FEF818E-4746-4A0C-B46F-3AAC6FD34D87}">
            <x14:dataBar minLength="0" maxLength="100" gradient="0">
              <x14:cfvo type="num">
                <xm:f>0</xm:f>
              </x14:cfvo>
              <x14:cfvo type="num">
                <xm:f>1</xm:f>
              </x14:cfvo>
              <x14:negativeFillColor rgb="FFFF0000"/>
              <x14:axisColor rgb="FF000000"/>
            </x14:dataBar>
          </x14:cfRule>
          <xm:sqref>X12</xm:sqref>
        </x14:conditionalFormatting>
        <x14:conditionalFormatting xmlns:xm="http://schemas.microsoft.com/office/excel/2006/main">
          <x14:cfRule type="dataBar" id="{A39C9BF4-71C0-426E-9624-4CDCCE579811}">
            <x14:dataBar minLength="0" maxLength="100">
              <x14:cfvo type="num">
                <xm:f>0</xm:f>
              </x14:cfvo>
              <x14:cfvo type="num">
                <xm:f>1</xm:f>
              </x14:cfvo>
              <x14:negativeFillColor rgb="FFFF0000"/>
              <x14:axisColor rgb="FF000000"/>
            </x14:dataBar>
          </x14:cfRule>
          <x14:cfRule type="dataBar" id="{277DAE14-D114-41FD-B117-F69AB3510433}">
            <x14:dataBar minLength="0" maxLength="100">
              <x14:cfvo type="autoMin"/>
              <x14:cfvo type="autoMax"/>
              <x14:negativeFillColor rgb="FFFF0000"/>
              <x14:axisColor rgb="FF000000"/>
            </x14:dataBar>
          </x14:cfRule>
          <x14:cfRule type="dataBar" id="{BAE6590E-B246-4FE8-8833-6860B7BE7CD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9A3CBEE-B3AC-4833-A75D-A6DEA8699CA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5913CAB-4B31-42E6-9A8B-5FF80B1AC712}">
            <x14:dataBar minLength="0" maxLength="100" gradient="0">
              <x14:cfvo type="num">
                <xm:f>0</xm:f>
              </x14:cfvo>
              <x14:cfvo type="num">
                <xm:f>1</xm:f>
              </x14:cfvo>
              <x14:negativeFillColor rgb="FFFF0000"/>
              <x14:axisColor rgb="FF000000"/>
            </x14:dataBar>
          </x14:cfRule>
          <xm:sqref>X13</xm:sqref>
        </x14:conditionalFormatting>
        <x14:conditionalFormatting xmlns:xm="http://schemas.microsoft.com/office/excel/2006/main">
          <x14:cfRule type="dataBar" id="{8B1E2A21-8C0A-4277-A266-8AC7D3401D0B}">
            <x14:dataBar minLength="0" maxLength="100">
              <x14:cfvo type="num">
                <xm:f>0</xm:f>
              </x14:cfvo>
              <x14:cfvo type="num">
                <xm:f>1</xm:f>
              </x14:cfvo>
              <x14:negativeFillColor rgb="FFFF0000"/>
              <x14:axisColor rgb="FF000000"/>
            </x14:dataBar>
          </x14:cfRule>
          <x14:cfRule type="dataBar" id="{470C1D9F-70A6-471D-BC09-BC3C82B27D67}">
            <x14:dataBar minLength="0" maxLength="100">
              <x14:cfvo type="autoMin"/>
              <x14:cfvo type="autoMax"/>
              <x14:negativeFillColor rgb="FFFF0000"/>
              <x14:axisColor rgb="FF000000"/>
            </x14:dataBar>
          </x14:cfRule>
          <x14:cfRule type="dataBar" id="{4602EA48-997C-4E47-B6D9-D5CD5F05BD3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6FB8072-A444-4B23-9A83-1C3D3A15EA1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D5C4A52-9454-4FCA-A227-DA0A091F4E9B}">
            <x14:dataBar minLength="0" maxLength="100" gradient="0">
              <x14:cfvo type="num">
                <xm:f>0</xm:f>
              </x14:cfvo>
              <x14:cfvo type="num">
                <xm:f>1</xm:f>
              </x14:cfvo>
              <x14:negativeFillColor rgb="FFFF0000"/>
              <x14:axisColor rgb="FF000000"/>
            </x14:dataBar>
          </x14:cfRule>
          <xm:sqref>X14</xm:sqref>
        </x14:conditionalFormatting>
        <x14:conditionalFormatting xmlns:xm="http://schemas.microsoft.com/office/excel/2006/main">
          <x14:cfRule type="dataBar" id="{2C53798B-77AE-437E-8563-FC425C6B192D}">
            <x14:dataBar minLength="0" maxLength="100">
              <x14:cfvo type="num">
                <xm:f>0</xm:f>
              </x14:cfvo>
              <x14:cfvo type="num">
                <xm:f>1</xm:f>
              </x14:cfvo>
              <x14:negativeFillColor rgb="FFFF0000"/>
              <x14:axisColor rgb="FF000000"/>
            </x14:dataBar>
          </x14:cfRule>
          <x14:cfRule type="dataBar" id="{9993B201-7F8E-4E1B-B16E-54FA8D7F3771}">
            <x14:dataBar minLength="0" maxLength="100">
              <x14:cfvo type="autoMin"/>
              <x14:cfvo type="autoMax"/>
              <x14:negativeFillColor rgb="FFFF0000"/>
              <x14:axisColor rgb="FF000000"/>
            </x14:dataBar>
          </x14:cfRule>
          <x14:cfRule type="dataBar" id="{5AF99C1E-FCD5-49DE-BD36-02643777BCC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EFC7496-68FC-406D-9DD7-9699A3D9F55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5083E8E-A18C-42AA-B1E4-EABCEACA1F39}">
            <x14:dataBar minLength="0" maxLength="100" gradient="0">
              <x14:cfvo type="num">
                <xm:f>0</xm:f>
              </x14:cfvo>
              <x14:cfvo type="num">
                <xm:f>1</xm:f>
              </x14:cfvo>
              <x14:negativeFillColor rgb="FFFF0000"/>
              <x14:axisColor rgb="FF000000"/>
            </x14:dataBar>
          </x14:cfRule>
          <xm:sqref>X15</xm:sqref>
        </x14:conditionalFormatting>
        <x14:conditionalFormatting xmlns:xm="http://schemas.microsoft.com/office/excel/2006/main">
          <x14:cfRule type="dataBar" id="{F10215C2-112C-4380-8CE2-1F7020EAE572}">
            <x14:dataBar minLength="0" maxLength="100">
              <x14:cfvo type="num">
                <xm:f>0</xm:f>
              </x14:cfvo>
              <x14:cfvo type="num">
                <xm:f>1</xm:f>
              </x14:cfvo>
              <x14:negativeFillColor rgb="FFFF0000"/>
              <x14:axisColor rgb="FF000000"/>
            </x14:dataBar>
          </x14:cfRule>
          <x14:cfRule type="dataBar" id="{1DD5033F-4B94-4ED8-946E-C8A492A862E7}">
            <x14:dataBar minLength="0" maxLength="100">
              <x14:cfvo type="autoMin"/>
              <x14:cfvo type="autoMax"/>
              <x14:negativeFillColor rgb="FFFF0000"/>
              <x14:axisColor rgb="FF000000"/>
            </x14:dataBar>
          </x14:cfRule>
          <x14:cfRule type="dataBar" id="{606D686D-0D43-4C52-A1D3-7C39E072C75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AC2407C-16B6-49C2-A362-4B8182D3F25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CBEFDA5-2C34-4817-9881-04F6AE550BA9}">
            <x14:dataBar minLength="0" maxLength="100" gradient="0">
              <x14:cfvo type="num">
                <xm:f>0</xm:f>
              </x14:cfvo>
              <x14:cfvo type="num">
                <xm:f>1</xm:f>
              </x14:cfvo>
              <x14:negativeFillColor rgb="FFFF0000"/>
              <x14:axisColor rgb="FF000000"/>
            </x14:dataBar>
          </x14:cfRule>
          <xm:sqref>X16</xm:sqref>
        </x14:conditionalFormatting>
        <x14:conditionalFormatting xmlns:xm="http://schemas.microsoft.com/office/excel/2006/main">
          <x14:cfRule type="dataBar" id="{B9EF05BA-BD15-47C9-8F7C-1CC1370116EE}">
            <x14:dataBar minLength="0" maxLength="100">
              <x14:cfvo type="num">
                <xm:f>0</xm:f>
              </x14:cfvo>
              <x14:cfvo type="num">
                <xm:f>1</xm:f>
              </x14:cfvo>
              <x14:negativeFillColor rgb="FFFF0000"/>
              <x14:axisColor rgb="FF000000"/>
            </x14:dataBar>
          </x14:cfRule>
          <x14:cfRule type="dataBar" id="{ECCD1692-E662-414C-9248-83AAC71FB9B3}">
            <x14:dataBar minLength="0" maxLength="100">
              <x14:cfvo type="autoMin"/>
              <x14:cfvo type="autoMax"/>
              <x14:negativeFillColor rgb="FFFF0000"/>
              <x14:axisColor rgb="FF000000"/>
            </x14:dataBar>
          </x14:cfRule>
          <x14:cfRule type="dataBar" id="{45A69A20-0C99-4B7A-B33D-03F7EEFFE6F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508E056-BE90-43E6-9C22-A6E7DFD25A6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52C0180-38B6-4113-B9F1-0629B9CCA47D}">
            <x14:dataBar minLength="0" maxLength="100" gradient="0">
              <x14:cfvo type="num">
                <xm:f>0</xm:f>
              </x14:cfvo>
              <x14:cfvo type="num">
                <xm:f>1</xm:f>
              </x14:cfvo>
              <x14:negativeFillColor rgb="FFFF0000"/>
              <x14:axisColor rgb="FF000000"/>
            </x14:dataBar>
          </x14:cfRule>
          <xm:sqref>X32</xm:sqref>
        </x14:conditionalFormatting>
        <x14:conditionalFormatting xmlns:xm="http://schemas.microsoft.com/office/excel/2006/main">
          <x14:cfRule type="dataBar" id="{A432CF51-100B-4570-A5DC-AD42C9465EB7}">
            <x14:dataBar minLength="0" maxLength="100">
              <x14:cfvo type="num">
                <xm:f>0</xm:f>
              </x14:cfvo>
              <x14:cfvo type="num">
                <xm:f>1</xm:f>
              </x14:cfvo>
              <x14:negativeFillColor rgb="FFFF0000"/>
              <x14:axisColor rgb="FF000000"/>
            </x14:dataBar>
          </x14:cfRule>
          <x14:cfRule type="dataBar" id="{9F3F12FD-3B5A-49FA-A83E-CD5572B65DC8}">
            <x14:dataBar minLength="0" maxLength="100">
              <x14:cfvo type="autoMin"/>
              <x14:cfvo type="autoMax"/>
              <x14:negativeFillColor rgb="FFFF0000"/>
              <x14:axisColor rgb="FF000000"/>
            </x14:dataBar>
          </x14:cfRule>
          <x14:cfRule type="dataBar" id="{12D4EC34-716B-4802-9857-936DC36C086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6C4B30F-1FBA-4A83-8B96-F48E516D90D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71FED67-D4ED-4290-A5E7-B80EC9EFC04E}">
            <x14:dataBar minLength="0" maxLength="100" gradient="0">
              <x14:cfvo type="num">
                <xm:f>0</xm:f>
              </x14:cfvo>
              <x14:cfvo type="num">
                <xm:f>1</xm:f>
              </x14:cfvo>
              <x14:negativeFillColor rgb="FFFF0000"/>
              <x14:axisColor rgb="FF000000"/>
            </x14:dataBar>
          </x14:cfRule>
          <xm:sqref>X33</xm:sqref>
        </x14:conditionalFormatting>
        <x14:conditionalFormatting xmlns:xm="http://schemas.microsoft.com/office/excel/2006/main">
          <x14:cfRule type="dataBar" id="{8228F9D0-01C5-4A0C-84E3-86F4FB0CCA65}">
            <x14:dataBar minLength="0" maxLength="100">
              <x14:cfvo type="num">
                <xm:f>0</xm:f>
              </x14:cfvo>
              <x14:cfvo type="num">
                <xm:f>1</xm:f>
              </x14:cfvo>
              <x14:negativeFillColor rgb="FFFF0000"/>
              <x14:axisColor rgb="FF000000"/>
            </x14:dataBar>
          </x14:cfRule>
          <x14:cfRule type="dataBar" id="{45B3F85A-33CE-4410-A9D6-E1C18C080A38}">
            <x14:dataBar minLength="0" maxLength="100">
              <x14:cfvo type="autoMin"/>
              <x14:cfvo type="autoMax"/>
              <x14:negativeFillColor rgb="FFFF0000"/>
              <x14:axisColor rgb="FF000000"/>
            </x14:dataBar>
          </x14:cfRule>
          <x14:cfRule type="dataBar" id="{2600493F-7F99-41F0-AE73-D2A7D406CB7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A3F4FCD-FFD9-456E-ADFB-C9CDBFD9659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839DE2F-05BB-4BA1-874F-9E6443E1278C}">
            <x14:dataBar minLength="0" maxLength="100" gradient="0">
              <x14:cfvo type="num">
                <xm:f>0</xm:f>
              </x14:cfvo>
              <x14:cfvo type="num">
                <xm:f>1</xm:f>
              </x14:cfvo>
              <x14:negativeFillColor rgb="FFFF0000"/>
              <x14:axisColor rgb="FF000000"/>
            </x14:dataBar>
          </x14:cfRule>
          <xm:sqref>X34:X44 X9:X11 X17:X31</xm:sqref>
        </x14:conditionalFormatting>
        <x14:conditionalFormatting xmlns:xm="http://schemas.microsoft.com/office/excel/2006/main">
          <x14:cfRule type="dataBar" id="{A2475136-A098-43C1-A887-1B847865F807}">
            <x14:dataBar minLength="0" maxLength="100">
              <x14:cfvo type="num">
                <xm:f>0</xm:f>
              </x14:cfvo>
              <x14:cfvo type="num">
                <xm:f>1</xm:f>
              </x14:cfvo>
              <x14:negativeFillColor rgb="FFFF0000"/>
              <x14:axisColor rgb="FF000000"/>
            </x14:dataBar>
          </x14:cfRule>
          <x14:cfRule type="dataBar" id="{21B4E892-D160-4D91-BF9A-622656E2957C}">
            <x14:dataBar minLength="0" maxLength="100">
              <x14:cfvo type="autoMin"/>
              <x14:cfvo type="autoMax"/>
              <x14:negativeFillColor rgb="FFFF0000"/>
              <x14:axisColor rgb="FF000000"/>
            </x14:dataBar>
          </x14:cfRule>
          <x14:cfRule type="dataBar" id="{6CE912E9-4A0B-4EDC-83C6-6F671FF2D23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A3D1AFF-B8F1-48C7-9F23-41037CA2F8E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A6B7A28-69A9-459F-9159-B88557B5F028}">
            <x14:dataBar minLength="0" maxLength="100" gradient="0">
              <x14:cfvo type="num">
                <xm:f>0</xm:f>
              </x14:cfvo>
              <x14:cfvo type="num">
                <xm:f>1</xm:f>
              </x14:cfvo>
              <x14:negativeFillColor rgb="FFFF0000"/>
              <x14:axisColor rgb="FF000000"/>
            </x14:dataBar>
          </x14:cfRule>
          <xm:sqref>X45:X46 X48:X55</xm:sqref>
        </x14:conditionalFormatting>
        <x14:conditionalFormatting xmlns:xm="http://schemas.microsoft.com/office/excel/2006/main">
          <x14:cfRule type="dataBar" id="{6E34854B-A48F-4F19-BFE8-A81CA5C80B36}">
            <x14:dataBar minLength="0" maxLength="100">
              <x14:cfvo type="num">
                <xm:f>0</xm:f>
              </x14:cfvo>
              <x14:cfvo type="num">
                <xm:f>1</xm:f>
              </x14:cfvo>
              <x14:negativeFillColor rgb="FFFF0000"/>
              <x14:axisColor rgb="FF000000"/>
            </x14:dataBar>
          </x14:cfRule>
          <x14:cfRule type="dataBar" id="{47247B4F-45C0-4BD0-A63D-DD9E5F10FCCC}">
            <x14:dataBar minLength="0" maxLength="100">
              <x14:cfvo type="autoMin"/>
              <x14:cfvo type="autoMax"/>
              <x14:negativeFillColor rgb="FFFF0000"/>
              <x14:axisColor rgb="FF000000"/>
            </x14:dataBar>
          </x14:cfRule>
          <x14:cfRule type="dataBar" id="{EA5902A5-3FDA-4938-9FC4-04DF773C0C6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0D12BB0-C5A7-40AC-8717-96E34A38D84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BFC254D-4A09-47E2-9167-FFFF13DD9A0C}">
            <x14:dataBar minLength="0" maxLength="100" gradient="0">
              <x14:cfvo type="num">
                <xm:f>0</xm:f>
              </x14:cfvo>
              <x14:cfvo type="num">
                <xm:f>1</xm:f>
              </x14:cfvo>
              <x14:negativeFillColor rgb="FFFF0000"/>
              <x14:axisColor rgb="FF000000"/>
            </x14:dataBar>
          </x14:cfRule>
          <xm:sqref>X47</xm:sqref>
        </x14:conditionalFormatting>
        <x14:conditionalFormatting xmlns:xm="http://schemas.microsoft.com/office/excel/2006/main">
          <x14:cfRule type="dataBar" id="{58333AAA-7E99-4EE5-8AF0-6F541D039E49}">
            <x14:dataBar minLength="0" maxLength="100">
              <x14:cfvo type="num">
                <xm:f>0</xm:f>
              </x14:cfvo>
              <x14:cfvo type="num">
                <xm:f>1</xm:f>
              </x14:cfvo>
              <x14:negativeFillColor rgb="FFFF0000"/>
              <x14:axisColor rgb="FF000000"/>
            </x14:dataBar>
          </x14:cfRule>
          <x14:cfRule type="dataBar" id="{FCDDF14E-7791-4A88-B794-62F8732C5A47}">
            <x14:dataBar minLength="0" maxLength="100">
              <x14:cfvo type="autoMin"/>
              <x14:cfvo type="autoMax"/>
              <x14:negativeFillColor rgb="FFFF0000"/>
              <x14:axisColor rgb="FF000000"/>
            </x14:dataBar>
          </x14:cfRule>
          <x14:cfRule type="dataBar" id="{2A03A05D-F6FA-4C9C-9867-C780E24F755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FD4F5EF-55C7-4DC5-8AD7-25C92F4A826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C16AA75-9BC3-4B52-8EC0-0EBD74DDC3D6}">
            <x14:dataBar minLength="0" maxLength="100" gradient="0">
              <x14:cfvo type="num">
                <xm:f>0</xm:f>
              </x14:cfvo>
              <x14:cfvo type="num">
                <xm:f>1</xm:f>
              </x14:cfvo>
              <x14:negativeFillColor rgb="FFFF0000"/>
              <x14:axisColor rgb="FF000000"/>
            </x14:dataBar>
          </x14:cfRule>
          <xm:sqref>X59:X65</xm:sqref>
        </x14:conditionalFormatting>
        <x14:conditionalFormatting xmlns:xm="http://schemas.microsoft.com/office/excel/2006/main">
          <x14:cfRule type="dataBar" id="{E8FA9AF2-E477-407C-94EC-2A6B66EF4CAB}">
            <x14:dataBar minLength="0" maxLength="100">
              <x14:cfvo type="num">
                <xm:f>0</xm:f>
              </x14:cfvo>
              <x14:cfvo type="num">
                <xm:f>1</xm:f>
              </x14:cfvo>
              <x14:negativeFillColor rgb="FFFF0000"/>
              <x14:axisColor rgb="FF000000"/>
            </x14:dataBar>
          </x14:cfRule>
          <x14:cfRule type="dataBar" id="{767EDEF9-5062-47F9-937B-13EF4FCF9EB4}">
            <x14:dataBar minLength="0" maxLength="100">
              <x14:cfvo type="autoMin"/>
              <x14:cfvo type="autoMax"/>
              <x14:negativeFillColor rgb="FFFF0000"/>
              <x14:axisColor rgb="FF000000"/>
            </x14:dataBar>
          </x14:cfRule>
          <x14:cfRule type="dataBar" id="{B6E27BB7-FB0F-47EC-889D-3EDFED8F127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16EE0CA-0737-44D1-9EDF-534BC54B712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72F3236-EA3B-4652-AF3D-BFFD26AB7BAC}">
            <x14:dataBar minLength="0" maxLength="100" gradient="0">
              <x14:cfvo type="num">
                <xm:f>0</xm:f>
              </x14:cfvo>
              <x14:cfvo type="num">
                <xm:f>1</xm:f>
              </x14:cfvo>
              <x14:negativeFillColor rgb="FFFF0000"/>
              <x14:axisColor rgb="FF000000"/>
            </x14:dataBar>
          </x14:cfRule>
          <xm:sqref>X68:X73 X78</xm:sqref>
        </x14:conditionalFormatting>
        <x14:conditionalFormatting xmlns:xm="http://schemas.microsoft.com/office/excel/2006/main">
          <x14:cfRule type="dataBar" id="{8A7B9860-F370-4C07-827D-1F183C916397}">
            <x14:dataBar minLength="0" maxLength="100">
              <x14:cfvo type="num">
                <xm:f>0</xm:f>
              </x14:cfvo>
              <x14:cfvo type="num">
                <xm:f>1</xm:f>
              </x14:cfvo>
              <x14:negativeFillColor rgb="FFFF0000"/>
              <x14:axisColor rgb="FF000000"/>
            </x14:dataBar>
          </x14:cfRule>
          <x14:cfRule type="dataBar" id="{8CD5E677-969F-4126-B86C-CA8316A40099}">
            <x14:dataBar minLength="0" maxLength="100">
              <x14:cfvo type="autoMin"/>
              <x14:cfvo type="autoMax"/>
              <x14:negativeFillColor rgb="FFFF0000"/>
              <x14:axisColor rgb="FF000000"/>
            </x14:dataBar>
          </x14:cfRule>
          <x14:cfRule type="dataBar" id="{5B257354-D1BE-4A44-A3A8-DDE4CBCF7A6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9BF667F-0919-48F1-9D78-BB1FB0377C7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8B844CA-27CE-499E-A80E-744AD01D8A6D}">
            <x14:dataBar minLength="0" maxLength="100" gradient="0">
              <x14:cfvo type="num">
                <xm:f>0</xm:f>
              </x14:cfvo>
              <x14:cfvo type="num">
                <xm:f>1</xm:f>
              </x14:cfvo>
              <x14:negativeFillColor rgb="FFFF0000"/>
              <x14:axisColor rgb="FF000000"/>
            </x14:dataBar>
          </x14:cfRule>
          <xm:sqref>X74</xm:sqref>
        </x14:conditionalFormatting>
        <x14:conditionalFormatting xmlns:xm="http://schemas.microsoft.com/office/excel/2006/main">
          <x14:cfRule type="dataBar" id="{3FEDD745-77D5-4DC3-A422-0FFAC8BC1E50}">
            <x14:dataBar minLength="0" maxLength="100">
              <x14:cfvo type="num">
                <xm:f>0</xm:f>
              </x14:cfvo>
              <x14:cfvo type="num">
                <xm:f>1</xm:f>
              </x14:cfvo>
              <x14:negativeFillColor rgb="FFFF0000"/>
              <x14:axisColor rgb="FF000000"/>
            </x14:dataBar>
          </x14:cfRule>
          <x14:cfRule type="dataBar" id="{EB0B327E-436D-4623-AD38-4DB3C6A97477}">
            <x14:dataBar minLength="0" maxLength="100">
              <x14:cfvo type="autoMin"/>
              <x14:cfvo type="autoMax"/>
              <x14:negativeFillColor rgb="FFFF0000"/>
              <x14:axisColor rgb="FF000000"/>
            </x14:dataBar>
          </x14:cfRule>
          <x14:cfRule type="dataBar" id="{EB4B8F95-D2A2-4CC9-BC99-1045F0063DC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88983FD-C885-435A-A7A8-61FCD62F52B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07BB91C-97C1-4A36-A9C5-40AE60E1F94C}">
            <x14:dataBar minLength="0" maxLength="100" gradient="0">
              <x14:cfvo type="num">
                <xm:f>0</xm:f>
              </x14:cfvo>
              <x14:cfvo type="num">
                <xm:f>1</xm:f>
              </x14:cfvo>
              <x14:negativeFillColor rgb="FFFF0000"/>
              <x14:axisColor rgb="FF000000"/>
            </x14:dataBar>
          </x14:cfRule>
          <xm:sqref>X75</xm:sqref>
        </x14:conditionalFormatting>
        <x14:conditionalFormatting xmlns:xm="http://schemas.microsoft.com/office/excel/2006/main">
          <x14:cfRule type="dataBar" id="{20114B7B-2CDC-407B-B44E-AEF5A580A6E2}">
            <x14:dataBar minLength="0" maxLength="100">
              <x14:cfvo type="num">
                <xm:f>0</xm:f>
              </x14:cfvo>
              <x14:cfvo type="num">
                <xm:f>1</xm:f>
              </x14:cfvo>
              <x14:negativeFillColor rgb="FFFF0000"/>
              <x14:axisColor rgb="FF000000"/>
            </x14:dataBar>
          </x14:cfRule>
          <x14:cfRule type="dataBar" id="{8B0036FC-7185-49AA-A02B-FC15ABFCCD35}">
            <x14:dataBar minLength="0" maxLength="100">
              <x14:cfvo type="autoMin"/>
              <x14:cfvo type="autoMax"/>
              <x14:negativeFillColor rgb="FFFF0000"/>
              <x14:axisColor rgb="FF000000"/>
            </x14:dataBar>
          </x14:cfRule>
          <x14:cfRule type="dataBar" id="{8FB8D0A2-EF96-40B6-A969-04E6E76E357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A739524-BA86-49E4-84D5-896391FFEF1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F464BE1-E978-4994-805A-CB7A181508DB}">
            <x14:dataBar minLength="0" maxLength="100" gradient="0">
              <x14:cfvo type="num">
                <xm:f>0</xm:f>
              </x14:cfvo>
              <x14:cfvo type="num">
                <xm:f>1</xm:f>
              </x14:cfvo>
              <x14:negativeFillColor rgb="FFFF0000"/>
              <x14:axisColor rgb="FF000000"/>
            </x14:dataBar>
          </x14:cfRule>
          <xm:sqref>X76</xm:sqref>
        </x14:conditionalFormatting>
        <x14:conditionalFormatting xmlns:xm="http://schemas.microsoft.com/office/excel/2006/main">
          <x14:cfRule type="dataBar" id="{B0E86D7C-D94C-4A80-BF5C-27B2A02EFA72}">
            <x14:dataBar minLength="0" maxLength="100">
              <x14:cfvo type="num">
                <xm:f>0</xm:f>
              </x14:cfvo>
              <x14:cfvo type="num">
                <xm:f>1</xm:f>
              </x14:cfvo>
              <x14:negativeFillColor rgb="FFFF0000"/>
              <x14:axisColor rgb="FF000000"/>
            </x14:dataBar>
          </x14:cfRule>
          <x14:cfRule type="dataBar" id="{36611242-D73C-41CE-8695-F09BFF4968AE}">
            <x14:dataBar minLength="0" maxLength="100">
              <x14:cfvo type="autoMin"/>
              <x14:cfvo type="autoMax"/>
              <x14:negativeFillColor rgb="FFFF0000"/>
              <x14:axisColor rgb="FF000000"/>
            </x14:dataBar>
          </x14:cfRule>
          <x14:cfRule type="dataBar" id="{FC8DA352-4829-495F-87C4-105EC468BD4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90C824F-4BE0-4DB5-AFDA-1AE8C97E6C8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D44E330-C3A3-44A5-A5FC-B45D1672BD76}">
            <x14:dataBar minLength="0" maxLength="100" gradient="0">
              <x14:cfvo type="num">
                <xm:f>0</xm:f>
              </x14:cfvo>
              <x14:cfvo type="num">
                <xm:f>1</xm:f>
              </x14:cfvo>
              <x14:negativeFillColor rgb="FFFF0000"/>
              <x14:axisColor rgb="FF000000"/>
            </x14:dataBar>
          </x14:cfRule>
          <xm:sqref>X77</xm:sqref>
        </x14:conditionalFormatting>
        <x14:conditionalFormatting xmlns:xm="http://schemas.microsoft.com/office/excel/2006/main">
          <x14:cfRule type="dataBar" id="{CC41074D-43A8-46B7-9600-0C79D6A34E40}">
            <x14:dataBar minLength="0" maxLength="100">
              <x14:cfvo type="num">
                <xm:f>0</xm:f>
              </x14:cfvo>
              <x14:cfvo type="num">
                <xm:f>1</xm:f>
              </x14:cfvo>
              <x14:negativeFillColor rgb="FFFF0000"/>
              <x14:axisColor rgb="FF000000"/>
            </x14:dataBar>
          </x14:cfRule>
          <x14:cfRule type="dataBar" id="{F7329A4C-57EA-4927-B591-0DEA8875114D}">
            <x14:dataBar minLength="0" maxLength="100">
              <x14:cfvo type="autoMin"/>
              <x14:cfvo type="autoMax"/>
              <x14:negativeFillColor rgb="FFFF0000"/>
              <x14:axisColor rgb="FF000000"/>
            </x14:dataBar>
          </x14:cfRule>
          <x14:cfRule type="dataBar" id="{76234213-2387-46F4-B561-F8628B11C9E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A88EA64-6C7C-489F-879F-38BF629A781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DF590C0-2047-4610-9727-D69D40B48A83}">
            <x14:dataBar minLength="0" maxLength="100" gradient="0">
              <x14:cfvo type="num">
                <xm:f>0</xm:f>
              </x14:cfvo>
              <x14:cfvo type="num">
                <xm:f>1</xm:f>
              </x14:cfvo>
              <x14:negativeFillColor rgb="FFFF0000"/>
              <x14:axisColor rgb="FF000000"/>
            </x14:dataBar>
          </x14:cfRule>
          <xm:sqref>X82:X98</xm:sqref>
        </x14:conditionalFormatting>
        <x14:conditionalFormatting xmlns:xm="http://schemas.microsoft.com/office/excel/2006/main">
          <x14:cfRule type="dataBar" id="{7E1A3070-61C0-410C-865E-ADDB16EC0CCC}">
            <x14:dataBar minLength="0" maxLength="100">
              <x14:cfvo type="num">
                <xm:f>0</xm:f>
              </x14:cfvo>
              <x14:cfvo type="num">
                <xm:f>1</xm:f>
              </x14:cfvo>
              <x14:negativeFillColor rgb="FFFF0000"/>
              <x14:axisColor rgb="FF000000"/>
            </x14:dataBar>
          </x14:cfRule>
          <x14:cfRule type="dataBar" id="{98FD918D-64C2-48B5-95D2-5F9A27594CD3}">
            <x14:dataBar minLength="0" maxLength="100">
              <x14:cfvo type="autoMin"/>
              <x14:cfvo type="autoMax"/>
              <x14:negativeFillColor rgb="FFFF0000"/>
              <x14:axisColor rgb="FF000000"/>
            </x14:dataBar>
          </x14:cfRule>
          <x14:cfRule type="dataBar" id="{B693EAFA-3431-4B0C-9D21-6F037872B73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5D8DBDD-49EC-45DE-8710-C967C18BEC2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48056E1-42C3-4971-8729-6A6DB85E3FE3}">
            <x14:dataBar minLength="0" maxLength="100" gradient="0">
              <x14:cfvo type="num">
                <xm:f>0</xm:f>
              </x14:cfvo>
              <x14:cfvo type="num">
                <xm:f>1</xm:f>
              </x14:cfvo>
              <x14:negativeFillColor rgb="FFFF0000"/>
              <x14:axisColor rgb="FF000000"/>
            </x14:dataBar>
          </x14:cfRule>
          <xm:sqref>X102:X106</xm:sqref>
        </x14:conditionalFormatting>
        <x14:conditionalFormatting xmlns:xm="http://schemas.microsoft.com/office/excel/2006/main">
          <x14:cfRule type="dataBar" id="{011AA0ED-61EC-4689-8D06-9886C4C28C14}">
            <x14:dataBar minLength="0" maxLength="100">
              <x14:cfvo type="num">
                <xm:f>0</xm:f>
              </x14:cfvo>
              <x14:cfvo type="num">
                <xm:f>1</xm:f>
              </x14:cfvo>
              <x14:negativeFillColor rgb="FFFF0000"/>
              <x14:axisColor rgb="FF000000"/>
            </x14:dataBar>
          </x14:cfRule>
          <x14:cfRule type="dataBar" id="{86EF67E1-1099-4A4B-B8AA-CFF82BF796B5}">
            <x14:dataBar minLength="0" maxLength="100">
              <x14:cfvo type="autoMin"/>
              <x14:cfvo type="autoMax"/>
              <x14:negativeFillColor rgb="FFFF0000"/>
              <x14:axisColor rgb="FF000000"/>
            </x14:dataBar>
          </x14:cfRule>
          <x14:cfRule type="dataBar" id="{CF70494B-1C56-4A41-966E-3D77726B5E3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7A700C7-19FD-49DD-BC48-DFE33312C8D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3979FE8-B403-4B95-8479-E54A8FCABDA7}">
            <x14:dataBar minLength="0" maxLength="100" gradient="0">
              <x14:cfvo type="num">
                <xm:f>0</xm:f>
              </x14:cfvo>
              <x14:cfvo type="num">
                <xm:f>1</xm:f>
              </x14:cfvo>
              <x14:negativeFillColor rgb="FFFF0000"/>
              <x14:axisColor rgb="FF000000"/>
            </x14:dataBar>
          </x14:cfRule>
          <xm:sqref>X110:X115</xm:sqref>
        </x14:conditionalFormatting>
      </x14:conditionalFormattings>
    </ext>
    <ext xmlns:x14="http://schemas.microsoft.com/office/spreadsheetml/2009/9/main" uri="{CCE6A557-97BC-4b89-ADB6-D9C93CAAB3DF}">
      <x14:dataValidations xmlns:xm="http://schemas.microsoft.com/office/excel/2006/main" xWindow="1749" yWindow="525" count="2">
        <x14:dataValidation type="list" allowBlank="1" showInputMessage="1" showErrorMessage="1">
          <x14:formula1>
            <xm:f>LISTA!$AH$2:$AH$17</xm:f>
          </x14:formula1>
          <xm:sqref>W52:W55 M29 W31 M9:M22 M25 U50:U55 M76:M77 W77 U77 K77 K68:L76 U9:U31 W9:W29 K43:L44 W48:W49 M48:M55 M32:M46 W34:W46 U34:U46</xm:sqref>
        </x14:dataValidation>
        <x14:dataValidation type="list" allowBlank="1" showInputMessage="1" showErrorMessage="1">
          <x14:formula1>
            <xm:f>LISTA!$AI$2:$AI$22</xm:f>
          </x14:formula1>
          <xm:sqref>M59:M60 W74:W76 U68:U76 M68:M75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82"/>
  <sheetViews>
    <sheetView view="pageBreakPreview" topLeftCell="A7" zoomScale="95" zoomScaleNormal="85" zoomScaleSheetLayoutView="95" workbookViewId="0">
      <selection activeCell="C13" sqref="C13"/>
    </sheetView>
  </sheetViews>
  <sheetFormatPr baseColWidth="10" defaultColWidth="10.75" defaultRowHeight="11.5" x14ac:dyDescent="0.35"/>
  <cols>
    <col min="1" max="1" width="3" style="40" customWidth="1"/>
    <col min="2" max="2" width="40.58203125" style="40" customWidth="1"/>
    <col min="3" max="3" width="53.75" style="40" customWidth="1"/>
    <col min="4" max="4" width="22.25" style="64" customWidth="1"/>
    <col min="5" max="15" width="21.25" style="71" customWidth="1"/>
    <col min="16" max="16" width="42.58203125" style="130" customWidth="1"/>
    <col min="17" max="17" width="33.25" style="39" bestFit="1" customWidth="1"/>
    <col min="18" max="18" width="19.58203125" style="130" customWidth="1"/>
    <col min="19" max="16384" width="10.75" style="40"/>
  </cols>
  <sheetData>
    <row r="1" spans="1:23" x14ac:dyDescent="0.35">
      <c r="I1" s="130"/>
      <c r="J1" s="130"/>
      <c r="K1" s="130"/>
      <c r="L1" s="130"/>
      <c r="M1" s="130"/>
      <c r="N1" s="130"/>
      <c r="O1" s="130"/>
      <c r="S1" s="39"/>
    </row>
    <row r="2" spans="1:23" ht="68.150000000000006" customHeight="1" x14ac:dyDescent="0.35">
      <c r="A2" s="39"/>
      <c r="B2" s="749" t="s">
        <v>1333</v>
      </c>
      <c r="C2" s="749"/>
      <c r="D2" s="749"/>
      <c r="E2" s="848"/>
      <c r="F2" s="849"/>
      <c r="G2" s="849"/>
      <c r="H2" s="849"/>
      <c r="I2" s="849"/>
      <c r="J2" s="849"/>
      <c r="K2" s="849"/>
      <c r="L2" s="849"/>
      <c r="M2" s="849"/>
      <c r="N2" s="849"/>
      <c r="O2" s="849"/>
      <c r="P2" s="849"/>
      <c r="Q2" s="849"/>
      <c r="R2" s="850"/>
      <c r="S2" s="39"/>
    </row>
    <row r="3" spans="1:23" ht="68.150000000000006" customHeight="1" x14ac:dyDescent="0.35">
      <c r="A3" s="39"/>
      <c r="B3" s="750" t="s">
        <v>2782</v>
      </c>
      <c r="C3" s="750"/>
      <c r="D3" s="750"/>
      <c r="E3" s="851"/>
      <c r="F3" s="852"/>
      <c r="G3" s="852"/>
      <c r="H3" s="852"/>
      <c r="I3" s="852"/>
      <c r="J3" s="852"/>
      <c r="K3" s="852"/>
      <c r="L3" s="852"/>
      <c r="M3" s="852"/>
      <c r="N3" s="852"/>
      <c r="O3" s="852"/>
      <c r="P3" s="852"/>
      <c r="Q3" s="852"/>
      <c r="R3" s="853"/>
      <c r="S3" s="39"/>
    </row>
    <row r="4" spans="1:23" ht="9.75" customHeight="1" x14ac:dyDescent="0.35">
      <c r="A4" s="39"/>
      <c r="B4" s="39"/>
      <c r="C4" s="39"/>
      <c r="D4" s="131"/>
      <c r="E4" s="130"/>
      <c r="F4" s="130"/>
      <c r="G4" s="130"/>
      <c r="H4" s="130"/>
      <c r="I4" s="130"/>
      <c r="J4" s="130"/>
      <c r="K4" s="130"/>
      <c r="L4" s="130"/>
      <c r="M4" s="130"/>
      <c r="N4" s="130"/>
      <c r="O4" s="130"/>
      <c r="S4" s="39"/>
      <c r="T4" s="39"/>
      <c r="U4" s="39"/>
      <c r="V4" s="39"/>
      <c r="W4" s="39"/>
    </row>
    <row r="5" spans="1:23" ht="207.75" hidden="1" customHeight="1" x14ac:dyDescent="0.35">
      <c r="A5" s="39"/>
      <c r="B5" s="745" t="s">
        <v>1876</v>
      </c>
      <c r="C5" s="746"/>
      <c r="D5" s="746"/>
      <c r="E5" s="746"/>
      <c r="F5" s="746"/>
      <c r="G5" s="746"/>
      <c r="H5" s="746"/>
      <c r="I5" s="746"/>
      <c r="J5" s="746"/>
      <c r="K5" s="746"/>
      <c r="L5" s="746"/>
      <c r="M5" s="746"/>
      <c r="N5" s="746"/>
      <c r="O5" s="746"/>
      <c r="P5" s="746"/>
      <c r="Q5" s="746"/>
      <c r="R5" s="746"/>
      <c r="S5" s="39"/>
      <c r="T5" s="39"/>
      <c r="U5" s="39"/>
      <c r="V5" s="39"/>
      <c r="W5" s="39"/>
    </row>
    <row r="6" spans="1:23" x14ac:dyDescent="0.35">
      <c r="A6" s="39"/>
      <c r="B6" s="39"/>
      <c r="C6" s="39"/>
      <c r="D6" s="131"/>
      <c r="E6" s="130"/>
      <c r="F6" s="130"/>
      <c r="G6" s="130"/>
      <c r="H6" s="130"/>
      <c r="I6" s="130"/>
      <c r="J6" s="130"/>
      <c r="K6" s="130"/>
      <c r="L6" s="130"/>
      <c r="M6" s="130"/>
      <c r="N6" s="130"/>
      <c r="O6" s="130"/>
      <c r="S6" s="39"/>
      <c r="T6" s="39"/>
      <c r="U6" s="39"/>
      <c r="V6" s="39"/>
      <c r="W6" s="39"/>
    </row>
    <row r="7" spans="1:23" ht="21" customHeight="1" x14ac:dyDescent="0.35">
      <c r="A7" s="43"/>
      <c r="B7" s="41" t="s">
        <v>1523</v>
      </c>
      <c r="C7" s="41"/>
      <c r="D7" s="131"/>
      <c r="E7" s="130"/>
      <c r="F7" s="130"/>
      <c r="G7" s="130"/>
      <c r="H7" s="130"/>
      <c r="I7" s="130"/>
      <c r="J7" s="130"/>
      <c r="K7" s="130"/>
      <c r="L7" s="130"/>
      <c r="M7" s="130"/>
      <c r="N7" s="130"/>
      <c r="O7" s="130"/>
      <c r="S7" s="39"/>
    </row>
    <row r="8" spans="1:23" ht="23.5" thickBot="1" x14ac:dyDescent="0.4">
      <c r="A8" s="43"/>
      <c r="B8" s="41"/>
      <c r="C8" s="39"/>
      <c r="D8" s="131"/>
      <c r="E8" s="786" t="s">
        <v>1458</v>
      </c>
      <c r="F8" s="787"/>
      <c r="G8" s="788"/>
      <c r="H8" s="786" t="s">
        <v>1347</v>
      </c>
      <c r="I8" s="787"/>
      <c r="J8" s="788"/>
      <c r="K8" s="786" t="s">
        <v>1459</v>
      </c>
      <c r="L8" s="787"/>
      <c r="M8" s="788"/>
      <c r="N8" s="133" t="s">
        <v>30</v>
      </c>
      <c r="O8" s="133" t="s">
        <v>31</v>
      </c>
      <c r="P8" s="112" t="s">
        <v>1460</v>
      </c>
      <c r="Q8" s="108" t="s">
        <v>1461</v>
      </c>
      <c r="R8" s="112" t="s">
        <v>1519</v>
      </c>
      <c r="S8" s="39"/>
    </row>
    <row r="9" spans="1:23" s="55" customFormat="1" x14ac:dyDescent="0.35">
      <c r="A9" s="143"/>
      <c r="B9" s="134" t="s">
        <v>1463</v>
      </c>
      <c r="C9" s="135" t="s">
        <v>1464</v>
      </c>
      <c r="D9" s="136" t="s">
        <v>1465</v>
      </c>
      <c r="E9" s="137" t="s">
        <v>61</v>
      </c>
      <c r="F9" s="137" t="s">
        <v>88</v>
      </c>
      <c r="G9" s="138"/>
      <c r="H9" s="138" t="s">
        <v>89</v>
      </c>
      <c r="I9" s="138" t="s">
        <v>118</v>
      </c>
      <c r="J9" s="138" t="s">
        <v>169</v>
      </c>
      <c r="K9" s="138"/>
      <c r="L9" s="138"/>
      <c r="M9" s="138"/>
      <c r="N9" s="138"/>
      <c r="O9" s="138"/>
      <c r="P9" s="777"/>
      <c r="Q9" s="778"/>
      <c r="R9" s="778"/>
      <c r="S9" s="39"/>
    </row>
    <row r="10" spans="1:23" s="55" customFormat="1" x14ac:dyDescent="0.35">
      <c r="A10" s="461"/>
      <c r="B10" s="665"/>
      <c r="C10" s="353"/>
      <c r="D10" s="462"/>
      <c r="E10" s="463"/>
      <c r="F10" s="463"/>
      <c r="G10" s="463"/>
      <c r="H10" s="463"/>
      <c r="I10" s="463"/>
      <c r="J10" s="463"/>
      <c r="K10" s="463"/>
      <c r="L10" s="463"/>
      <c r="M10" s="463"/>
      <c r="N10" s="463"/>
      <c r="O10" s="463"/>
      <c r="P10" s="464"/>
      <c r="Q10" s="464"/>
      <c r="R10" s="464"/>
      <c r="S10" s="40"/>
    </row>
    <row r="11" spans="1:23" x14ac:dyDescent="0.35">
      <c r="A11" s="43"/>
      <c r="B11" s="791" t="s">
        <v>1466</v>
      </c>
      <c r="C11" s="132" t="s">
        <v>1467</v>
      </c>
      <c r="D11" s="132">
        <f>+D12+D19+D26+D28+D24</f>
        <v>45911100000</v>
      </c>
      <c r="E11" s="132">
        <f t="shared" ref="E11:O11" si="0">+E12+E19+E26+E28+E24</f>
        <v>4250500000</v>
      </c>
      <c r="F11" s="132">
        <f t="shared" si="0"/>
        <v>0</v>
      </c>
      <c r="G11" s="132">
        <f t="shared" si="0"/>
        <v>0</v>
      </c>
      <c r="H11" s="132">
        <f t="shared" si="0"/>
        <v>36360600000</v>
      </c>
      <c r="I11" s="132">
        <f t="shared" si="0"/>
        <v>4100000000</v>
      </c>
      <c r="J11" s="132">
        <f t="shared" si="0"/>
        <v>1200000000</v>
      </c>
      <c r="K11" s="132">
        <f t="shared" si="0"/>
        <v>0</v>
      </c>
      <c r="L11" s="132">
        <f t="shared" si="0"/>
        <v>0</v>
      </c>
      <c r="M11" s="132">
        <f t="shared" si="0"/>
        <v>0</v>
      </c>
      <c r="N11" s="132">
        <f t="shared" si="0"/>
        <v>0</v>
      </c>
      <c r="O11" s="132">
        <f t="shared" si="0"/>
        <v>0</v>
      </c>
      <c r="P11" s="115">
        <f>+P12+P19+P26+P28+P24</f>
        <v>0</v>
      </c>
      <c r="Q11" s="126"/>
      <c r="R11" s="115">
        <f>+R12+R19+R24+R26+R28</f>
        <v>0</v>
      </c>
      <c r="S11" s="39"/>
    </row>
    <row r="12" spans="1:23" x14ac:dyDescent="0.35">
      <c r="A12" s="43"/>
      <c r="B12" s="792"/>
      <c r="C12" s="123" t="s">
        <v>1468</v>
      </c>
      <c r="D12" s="116">
        <f>+SUM(D13:D18)</f>
        <v>36067600000</v>
      </c>
      <c r="E12" s="116">
        <f>+SUM(E13:E18)</f>
        <v>3595000000</v>
      </c>
      <c r="F12" s="116">
        <f>+SUM(F13:F18)</f>
        <v>0</v>
      </c>
      <c r="G12" s="116">
        <f t="shared" ref="G12:O12" si="1">+SUM(G13:G18)</f>
        <v>0</v>
      </c>
      <c r="H12" s="116">
        <f>+SUM(H13:H18)</f>
        <v>27172600000</v>
      </c>
      <c r="I12" s="116">
        <f t="shared" si="1"/>
        <v>4100000000</v>
      </c>
      <c r="J12" s="116">
        <f t="shared" si="1"/>
        <v>1200000000</v>
      </c>
      <c r="K12" s="116">
        <f t="shared" si="1"/>
        <v>0</v>
      </c>
      <c r="L12" s="116">
        <f t="shared" si="1"/>
        <v>0</v>
      </c>
      <c r="M12" s="116">
        <f t="shared" si="1"/>
        <v>0</v>
      </c>
      <c r="N12" s="116">
        <f t="shared" si="1"/>
        <v>0</v>
      </c>
      <c r="O12" s="116">
        <f t="shared" si="1"/>
        <v>0</v>
      </c>
      <c r="P12" s="116">
        <f>+SUM(P16:P18)</f>
        <v>0</v>
      </c>
      <c r="Q12" s="127"/>
      <c r="R12" s="116">
        <f>+SUM(R16:R18)</f>
        <v>0</v>
      </c>
      <c r="S12" s="39"/>
    </row>
    <row r="13" spans="1:23" ht="46" x14ac:dyDescent="0.35">
      <c r="A13" s="43"/>
      <c r="B13" s="792"/>
      <c r="C13" s="82" t="s">
        <v>1918</v>
      </c>
      <c r="D13" s="668">
        <f>+SUM(E13:O13)</f>
        <v>4730000000</v>
      </c>
      <c r="E13" s="658"/>
      <c r="F13" s="70"/>
      <c r="G13" s="70"/>
      <c r="H13" s="341">
        <v>4730000000</v>
      </c>
      <c r="I13" s="341"/>
      <c r="J13" s="341"/>
      <c r="K13" s="341"/>
      <c r="L13" s="70"/>
      <c r="M13" s="70"/>
      <c r="N13" s="70"/>
      <c r="O13" s="70"/>
      <c r="P13" s="69"/>
      <c r="Q13" s="45"/>
      <c r="R13" s="69"/>
      <c r="S13" s="39"/>
    </row>
    <row r="14" spans="1:23" ht="46" x14ac:dyDescent="0.35">
      <c r="A14" s="43"/>
      <c r="B14" s="792"/>
      <c r="C14" s="82" t="s">
        <v>2457</v>
      </c>
      <c r="D14" s="668">
        <f t="shared" ref="D14" si="2">+SUM(E14:O14)</f>
        <v>9695600000</v>
      </c>
      <c r="E14" s="658"/>
      <c r="F14" s="70"/>
      <c r="G14" s="70"/>
      <c r="H14" s="341">
        <v>9695600000</v>
      </c>
      <c r="I14" s="341"/>
      <c r="J14" s="341"/>
      <c r="K14" s="341"/>
      <c r="L14" s="70"/>
      <c r="M14" s="70"/>
      <c r="N14" s="70"/>
      <c r="O14" s="70"/>
      <c r="P14" s="69"/>
      <c r="Q14" s="45"/>
      <c r="R14" s="69"/>
      <c r="S14" s="39"/>
    </row>
    <row r="15" spans="1:23" ht="23" x14ac:dyDescent="0.35">
      <c r="A15" s="43"/>
      <c r="B15" s="792"/>
      <c r="C15" s="82" t="s">
        <v>2283</v>
      </c>
      <c r="D15" s="248">
        <f>+SUM(E15:O15)</f>
        <v>2595000000</v>
      </c>
      <c r="E15" s="458">
        <v>2595000000</v>
      </c>
      <c r="F15" s="70"/>
      <c r="G15" s="70"/>
      <c r="H15" s="341"/>
      <c r="I15" s="341"/>
      <c r="J15" s="341"/>
      <c r="K15" s="341"/>
      <c r="L15" s="70"/>
      <c r="M15" s="70"/>
      <c r="N15" s="70"/>
      <c r="O15" s="70"/>
      <c r="P15" s="69"/>
      <c r="Q15" s="45"/>
      <c r="R15" s="69"/>
      <c r="S15" s="39"/>
    </row>
    <row r="16" spans="1:23" ht="34.5" x14ac:dyDescent="0.35">
      <c r="A16" s="43"/>
      <c r="B16" s="792"/>
      <c r="C16" s="405" t="s">
        <v>2795</v>
      </c>
      <c r="D16" s="248">
        <f>+SUM(E16:O16)</f>
        <v>8300000000</v>
      </c>
      <c r="E16" s="364">
        <v>1000000000</v>
      </c>
      <c r="F16" s="72"/>
      <c r="G16" s="111"/>
      <c r="H16" s="335">
        <v>7300000000</v>
      </c>
      <c r="I16" s="335"/>
      <c r="J16" s="335"/>
      <c r="K16" s="335"/>
      <c r="L16" s="111"/>
      <c r="M16" s="72"/>
      <c r="N16" s="72"/>
      <c r="O16" s="72"/>
      <c r="P16" s="117"/>
      <c r="Q16" s="128"/>
      <c r="R16" s="117"/>
      <c r="S16" s="39"/>
    </row>
    <row r="17" spans="1:19" ht="34.5" x14ac:dyDescent="0.35">
      <c r="A17" s="43"/>
      <c r="B17" s="792"/>
      <c r="C17" s="405" t="s">
        <v>2775</v>
      </c>
      <c r="D17" s="248">
        <f>+SUM(E17:O17)</f>
        <v>5047000000</v>
      </c>
      <c r="E17" s="114"/>
      <c r="F17" s="72"/>
      <c r="G17" s="111"/>
      <c r="H17" s="335">
        <v>5047000000</v>
      </c>
      <c r="I17" s="335"/>
      <c r="J17" s="335"/>
      <c r="K17" s="335"/>
      <c r="L17" s="111"/>
      <c r="M17" s="72"/>
      <c r="N17" s="72"/>
      <c r="O17" s="72"/>
      <c r="P17" s="117"/>
      <c r="Q17" s="128"/>
      <c r="R17" s="117"/>
      <c r="S17" s="39"/>
    </row>
    <row r="18" spans="1:19" ht="66.650000000000006" customHeight="1" x14ac:dyDescent="0.35">
      <c r="A18" s="43"/>
      <c r="B18" s="792"/>
      <c r="C18" s="224" t="s">
        <v>2847</v>
      </c>
      <c r="D18" s="668">
        <f t="shared" ref="D18" si="3">+SUM(E18:O18)</f>
        <v>5700000000</v>
      </c>
      <c r="E18" s="114"/>
      <c r="F18" s="72"/>
      <c r="G18" s="72"/>
      <c r="H18" s="264">
        <v>400000000</v>
      </c>
      <c r="I18" s="264">
        <v>4100000000</v>
      </c>
      <c r="J18" s="264">
        <v>1200000000</v>
      </c>
      <c r="K18" s="264"/>
      <c r="L18" s="72"/>
      <c r="M18" s="72"/>
      <c r="N18" s="72"/>
      <c r="O18" s="72"/>
      <c r="P18" s="117"/>
      <c r="Q18" s="128"/>
      <c r="R18" s="117"/>
      <c r="S18" s="39"/>
    </row>
    <row r="19" spans="1:19" x14ac:dyDescent="0.35">
      <c r="A19" s="43"/>
      <c r="B19" s="792"/>
      <c r="C19" s="123" t="s">
        <v>1474</v>
      </c>
      <c r="D19" s="116">
        <f>+SUM(D20:D23)</f>
        <v>9793500000</v>
      </c>
      <c r="E19" s="116">
        <f t="shared" ref="E19:O19" si="4">+SUM(E20:E23)</f>
        <v>655500000</v>
      </c>
      <c r="F19" s="116">
        <f t="shared" si="4"/>
        <v>0</v>
      </c>
      <c r="G19" s="116">
        <f t="shared" si="4"/>
        <v>0</v>
      </c>
      <c r="H19" s="116">
        <f t="shared" si="4"/>
        <v>9138000000</v>
      </c>
      <c r="I19" s="116">
        <f t="shared" si="4"/>
        <v>0</v>
      </c>
      <c r="J19" s="116">
        <f t="shared" si="4"/>
        <v>0</v>
      </c>
      <c r="K19" s="116">
        <f t="shared" si="4"/>
        <v>0</v>
      </c>
      <c r="L19" s="116">
        <f t="shared" si="4"/>
        <v>0</v>
      </c>
      <c r="M19" s="116">
        <f t="shared" si="4"/>
        <v>0</v>
      </c>
      <c r="N19" s="116">
        <f t="shared" si="4"/>
        <v>0</v>
      </c>
      <c r="O19" s="116">
        <f t="shared" si="4"/>
        <v>0</v>
      </c>
      <c r="P19" s="116">
        <f>+SUM(P20:P23)</f>
        <v>0</v>
      </c>
      <c r="Q19" s="127"/>
      <c r="R19" s="116">
        <f>+SUM(R20:R23)</f>
        <v>0</v>
      </c>
      <c r="S19" s="39"/>
    </row>
    <row r="20" spans="1:19" x14ac:dyDescent="0.35">
      <c r="A20" s="43"/>
      <c r="B20" s="792"/>
      <c r="C20" s="125" t="s">
        <v>1475</v>
      </c>
      <c r="D20" s="119">
        <f>+SUM(E20:O20)</f>
        <v>9793500000</v>
      </c>
      <c r="E20" s="119">
        <v>655500000</v>
      </c>
      <c r="F20" s="120"/>
      <c r="G20" s="121"/>
      <c r="H20" s="121">
        <v>9138000000</v>
      </c>
      <c r="I20" s="121"/>
      <c r="J20" s="121"/>
      <c r="K20" s="121"/>
      <c r="L20" s="121"/>
      <c r="M20" s="120"/>
      <c r="N20" s="120"/>
      <c r="O20" s="120"/>
      <c r="P20" s="118"/>
      <c r="Q20" s="129"/>
      <c r="R20" s="118"/>
      <c r="S20" s="39"/>
    </row>
    <row r="21" spans="1:19" x14ac:dyDescent="0.35">
      <c r="A21" s="43"/>
      <c r="B21" s="792"/>
      <c r="C21" s="122" t="s">
        <v>1476</v>
      </c>
      <c r="D21" s="117">
        <f>+SUM(E21:O21)</f>
        <v>0</v>
      </c>
      <c r="E21" s="114"/>
      <c r="F21" s="72"/>
      <c r="G21" s="111"/>
      <c r="H21" s="111"/>
      <c r="I21" s="111"/>
      <c r="J21" s="111"/>
      <c r="K21" s="111"/>
      <c r="L21" s="111"/>
      <c r="M21" s="72"/>
      <c r="N21" s="72"/>
      <c r="O21" s="72"/>
      <c r="P21" s="117"/>
      <c r="Q21" s="128"/>
      <c r="R21" s="117"/>
      <c r="S21" s="39"/>
    </row>
    <row r="22" spans="1:19" x14ac:dyDescent="0.35">
      <c r="A22" s="43"/>
      <c r="B22" s="792"/>
      <c r="C22" s="122" t="s">
        <v>1477</v>
      </c>
      <c r="D22" s="117">
        <f>+SUM(E22:O22)</f>
        <v>0</v>
      </c>
      <c r="E22" s="114"/>
      <c r="F22" s="72"/>
      <c r="G22" s="72"/>
      <c r="H22" s="72"/>
      <c r="I22" s="72"/>
      <c r="J22" s="72"/>
      <c r="K22" s="72"/>
      <c r="L22" s="72"/>
      <c r="M22" s="72"/>
      <c r="N22" s="72"/>
      <c r="O22" s="72"/>
      <c r="P22" s="117"/>
      <c r="Q22" s="128"/>
      <c r="R22" s="117"/>
      <c r="S22" s="39"/>
    </row>
    <row r="23" spans="1:19" x14ac:dyDescent="0.35">
      <c r="A23" s="43"/>
      <c r="B23" s="792"/>
      <c r="C23" s="122" t="s">
        <v>1478</v>
      </c>
      <c r="D23" s="117">
        <f>+SUM(E23:O23)</f>
        <v>0</v>
      </c>
      <c r="E23" s="114"/>
      <c r="F23" s="72"/>
      <c r="G23" s="72"/>
      <c r="H23" s="72"/>
      <c r="I23" s="72"/>
      <c r="J23" s="72"/>
      <c r="K23" s="72"/>
      <c r="L23" s="72"/>
      <c r="M23" s="72"/>
      <c r="N23" s="72"/>
      <c r="O23" s="72"/>
      <c r="P23" s="117"/>
      <c r="Q23" s="128"/>
      <c r="R23" s="117"/>
      <c r="S23" s="39"/>
    </row>
    <row r="24" spans="1:19" x14ac:dyDescent="0.35">
      <c r="A24" s="43"/>
      <c r="B24" s="792"/>
      <c r="C24" s="123" t="s">
        <v>1479</v>
      </c>
      <c r="D24" s="116">
        <f>+SUM(D25:D25)</f>
        <v>0</v>
      </c>
      <c r="E24" s="116">
        <f t="shared" ref="E24:O24" si="5">+SUM(E25:E25)</f>
        <v>0</v>
      </c>
      <c r="F24" s="116">
        <f t="shared" si="5"/>
        <v>0</v>
      </c>
      <c r="G24" s="116">
        <f t="shared" si="5"/>
        <v>0</v>
      </c>
      <c r="H24" s="116">
        <f t="shared" si="5"/>
        <v>0</v>
      </c>
      <c r="I24" s="116">
        <f t="shared" si="5"/>
        <v>0</v>
      </c>
      <c r="J24" s="116">
        <f t="shared" si="5"/>
        <v>0</v>
      </c>
      <c r="K24" s="116">
        <f t="shared" si="5"/>
        <v>0</v>
      </c>
      <c r="L24" s="116">
        <f t="shared" si="5"/>
        <v>0</v>
      </c>
      <c r="M24" s="116">
        <f t="shared" si="5"/>
        <v>0</v>
      </c>
      <c r="N24" s="116">
        <f t="shared" si="5"/>
        <v>0</v>
      </c>
      <c r="O24" s="116">
        <f t="shared" si="5"/>
        <v>0</v>
      </c>
      <c r="P24" s="116">
        <f>+SUM(P25:P25)</f>
        <v>0</v>
      </c>
      <c r="Q24" s="127"/>
      <c r="R24" s="116">
        <f>+SUM(R25:R25)</f>
        <v>0</v>
      </c>
      <c r="S24" s="39"/>
    </row>
    <row r="25" spans="1:19" x14ac:dyDescent="0.35">
      <c r="A25" s="43"/>
      <c r="B25" s="792"/>
      <c r="C25" s="655"/>
      <c r="D25" s="117"/>
      <c r="E25" s="114"/>
      <c r="F25" s="72"/>
      <c r="G25" s="111"/>
      <c r="H25" s="111"/>
      <c r="I25" s="111"/>
      <c r="J25" s="111"/>
      <c r="K25" s="111"/>
      <c r="L25" s="111"/>
      <c r="M25" s="72"/>
      <c r="N25" s="72"/>
      <c r="O25" s="72"/>
      <c r="P25" s="117"/>
      <c r="Q25" s="128"/>
      <c r="R25" s="117"/>
      <c r="S25" s="39"/>
    </row>
    <row r="26" spans="1:19" x14ac:dyDescent="0.35">
      <c r="A26" s="43"/>
      <c r="B26" s="792"/>
      <c r="C26" s="123" t="s">
        <v>1484</v>
      </c>
      <c r="D26" s="116">
        <f>+D27</f>
        <v>0</v>
      </c>
      <c r="E26" s="116">
        <f t="shared" ref="E26:O26" si="6">+E27</f>
        <v>0</v>
      </c>
      <c r="F26" s="116">
        <f t="shared" si="6"/>
        <v>0</v>
      </c>
      <c r="G26" s="116">
        <f t="shared" si="6"/>
        <v>0</v>
      </c>
      <c r="H26" s="116">
        <f t="shared" si="6"/>
        <v>0</v>
      </c>
      <c r="I26" s="116">
        <f t="shared" si="6"/>
        <v>0</v>
      </c>
      <c r="J26" s="116">
        <f t="shared" si="6"/>
        <v>0</v>
      </c>
      <c r="K26" s="116">
        <f t="shared" si="6"/>
        <v>0</v>
      </c>
      <c r="L26" s="116">
        <f t="shared" si="6"/>
        <v>0</v>
      </c>
      <c r="M26" s="116">
        <f t="shared" si="6"/>
        <v>0</v>
      </c>
      <c r="N26" s="116">
        <f t="shared" si="6"/>
        <v>0</v>
      </c>
      <c r="O26" s="116">
        <f t="shared" si="6"/>
        <v>0</v>
      </c>
      <c r="P26" s="116">
        <f>+P27</f>
        <v>0</v>
      </c>
      <c r="Q26" s="127"/>
      <c r="R26" s="116">
        <f>+R27</f>
        <v>0</v>
      </c>
      <c r="S26" s="39"/>
    </row>
    <row r="27" spans="1:19" x14ac:dyDescent="0.35">
      <c r="A27" s="43"/>
      <c r="B27" s="792"/>
      <c r="C27" s="122" t="s">
        <v>1484</v>
      </c>
      <c r="D27" s="117">
        <f>+SUM(E27:O27)</f>
        <v>0</v>
      </c>
      <c r="E27" s="114"/>
      <c r="F27" s="72"/>
      <c r="G27" s="111"/>
      <c r="H27" s="111"/>
      <c r="I27" s="111"/>
      <c r="J27" s="111"/>
      <c r="K27" s="111"/>
      <c r="L27" s="111"/>
      <c r="M27" s="72"/>
      <c r="N27" s="72"/>
      <c r="O27" s="72"/>
      <c r="P27" s="117"/>
      <c r="Q27" s="128"/>
      <c r="R27" s="117"/>
      <c r="S27" s="39"/>
    </row>
    <row r="28" spans="1:19" x14ac:dyDescent="0.35">
      <c r="A28" s="43"/>
      <c r="B28" s="792"/>
      <c r="C28" s="123" t="s">
        <v>1485</v>
      </c>
      <c r="D28" s="116">
        <f>+D29</f>
        <v>50000000</v>
      </c>
      <c r="E28" s="116">
        <f t="shared" ref="E28:O28" si="7">+E29</f>
        <v>0</v>
      </c>
      <c r="F28" s="116">
        <f t="shared" si="7"/>
        <v>0</v>
      </c>
      <c r="G28" s="116">
        <f t="shared" si="7"/>
        <v>0</v>
      </c>
      <c r="H28" s="116">
        <f t="shared" si="7"/>
        <v>50000000</v>
      </c>
      <c r="I28" s="116">
        <f t="shared" si="7"/>
        <v>0</v>
      </c>
      <c r="J28" s="116">
        <f t="shared" si="7"/>
        <v>0</v>
      </c>
      <c r="K28" s="116">
        <f t="shared" si="7"/>
        <v>0</v>
      </c>
      <c r="L28" s="116">
        <f t="shared" si="7"/>
        <v>0</v>
      </c>
      <c r="M28" s="116">
        <f t="shared" si="7"/>
        <v>0</v>
      </c>
      <c r="N28" s="116">
        <f t="shared" si="7"/>
        <v>0</v>
      </c>
      <c r="O28" s="116">
        <f t="shared" si="7"/>
        <v>0</v>
      </c>
      <c r="P28" s="116">
        <f>+P29</f>
        <v>0</v>
      </c>
      <c r="Q28" s="127"/>
      <c r="R28" s="116">
        <f>+R29</f>
        <v>0</v>
      </c>
      <c r="S28" s="39"/>
    </row>
    <row r="29" spans="1:19" x14ac:dyDescent="0.35">
      <c r="A29" s="43"/>
      <c r="B29" s="793"/>
      <c r="C29" s="122" t="s">
        <v>1485</v>
      </c>
      <c r="D29" s="117">
        <f>+SUM(E29:O29)</f>
        <v>50000000</v>
      </c>
      <c r="E29" s="114"/>
      <c r="F29" s="72"/>
      <c r="G29" s="111"/>
      <c r="H29" s="111">
        <v>50000000</v>
      </c>
      <c r="I29" s="111"/>
      <c r="J29" s="111"/>
      <c r="K29" s="111"/>
      <c r="L29" s="111"/>
      <c r="M29" s="72"/>
      <c r="N29" s="72"/>
      <c r="O29" s="72"/>
      <c r="P29" s="117"/>
      <c r="Q29" s="128"/>
      <c r="R29" s="117"/>
      <c r="S29" s="39"/>
    </row>
    <row r="30" spans="1:19" x14ac:dyDescent="0.35">
      <c r="A30" s="43"/>
      <c r="B30" s="791" t="s">
        <v>1366</v>
      </c>
      <c r="C30" s="132" t="s">
        <v>1487</v>
      </c>
      <c r="D30" s="132">
        <f>+D31</f>
        <v>1917000000</v>
      </c>
      <c r="E30" s="132">
        <f t="shared" ref="E30:O30" si="8">+E31</f>
        <v>0</v>
      </c>
      <c r="F30" s="132">
        <f t="shared" si="8"/>
        <v>0</v>
      </c>
      <c r="G30" s="132">
        <f t="shared" si="8"/>
        <v>0</v>
      </c>
      <c r="H30" s="132">
        <f t="shared" si="8"/>
        <v>1917000000</v>
      </c>
      <c r="I30" s="132">
        <f t="shared" si="8"/>
        <v>0</v>
      </c>
      <c r="J30" s="132">
        <f t="shared" si="8"/>
        <v>0</v>
      </c>
      <c r="K30" s="132">
        <f t="shared" si="8"/>
        <v>0</v>
      </c>
      <c r="L30" s="132">
        <f t="shared" si="8"/>
        <v>0</v>
      </c>
      <c r="M30" s="132">
        <f t="shared" si="8"/>
        <v>0</v>
      </c>
      <c r="N30" s="132">
        <f t="shared" si="8"/>
        <v>0</v>
      </c>
      <c r="O30" s="132">
        <f t="shared" si="8"/>
        <v>0</v>
      </c>
      <c r="P30" s="115">
        <f>+P31</f>
        <v>0</v>
      </c>
      <c r="Q30" s="126"/>
      <c r="R30" s="115">
        <f>+R31</f>
        <v>0</v>
      </c>
      <c r="S30" s="39"/>
    </row>
    <row r="31" spans="1:19" x14ac:dyDescent="0.35">
      <c r="A31" s="43"/>
      <c r="B31" s="792"/>
      <c r="C31" s="123" t="s">
        <v>1488</v>
      </c>
      <c r="D31" s="116">
        <f>+SUM(D32:D35)</f>
        <v>1917000000</v>
      </c>
      <c r="E31" s="116">
        <f t="shared" ref="E31:O31" si="9">+SUM(E32:E35)</f>
        <v>0</v>
      </c>
      <c r="F31" s="116">
        <f t="shared" si="9"/>
        <v>0</v>
      </c>
      <c r="G31" s="116">
        <f t="shared" si="9"/>
        <v>0</v>
      </c>
      <c r="H31" s="116">
        <f t="shared" si="9"/>
        <v>1917000000</v>
      </c>
      <c r="I31" s="116">
        <f t="shared" si="9"/>
        <v>0</v>
      </c>
      <c r="J31" s="116">
        <f t="shared" si="9"/>
        <v>0</v>
      </c>
      <c r="K31" s="116">
        <f t="shared" si="9"/>
        <v>0</v>
      </c>
      <c r="L31" s="116">
        <f t="shared" si="9"/>
        <v>0</v>
      </c>
      <c r="M31" s="116">
        <f t="shared" si="9"/>
        <v>0</v>
      </c>
      <c r="N31" s="116">
        <f t="shared" si="9"/>
        <v>0</v>
      </c>
      <c r="O31" s="116">
        <f t="shared" si="9"/>
        <v>0</v>
      </c>
      <c r="P31" s="116">
        <f>+SUM(P32:P35)</f>
        <v>0</v>
      </c>
      <c r="Q31" s="127"/>
      <c r="R31" s="116">
        <f>+SUM(R32:R35)</f>
        <v>0</v>
      </c>
      <c r="S31" s="39"/>
    </row>
    <row r="32" spans="1:19" x14ac:dyDescent="0.35">
      <c r="A32" s="43"/>
      <c r="B32" s="792"/>
      <c r="C32" s="40" t="s">
        <v>2794</v>
      </c>
      <c r="D32" s="117">
        <f t="shared" ref="D32:D35" si="10">+SUM(E32:O32)</f>
        <v>1917000000</v>
      </c>
      <c r="E32" s="114"/>
      <c r="F32" s="72"/>
      <c r="G32" s="111"/>
      <c r="H32" s="111">
        <v>1917000000</v>
      </c>
      <c r="I32" s="111"/>
      <c r="J32" s="111"/>
      <c r="K32" s="111"/>
      <c r="L32" s="111"/>
      <c r="M32" s="72"/>
      <c r="N32" s="72"/>
      <c r="O32" s="72"/>
      <c r="P32" s="117"/>
      <c r="Q32" s="128"/>
      <c r="R32" s="117"/>
      <c r="S32" s="39"/>
    </row>
    <row r="33" spans="1:19" hidden="1" x14ac:dyDescent="0.35">
      <c r="A33" s="43"/>
      <c r="B33" s="792"/>
      <c r="C33" s="122" t="s">
        <v>2793</v>
      </c>
      <c r="D33" s="117">
        <f t="shared" si="10"/>
        <v>0</v>
      </c>
      <c r="E33" s="114"/>
      <c r="F33" s="72"/>
      <c r="G33" s="111"/>
      <c r="H33" s="111"/>
      <c r="I33" s="111"/>
      <c r="J33" s="111"/>
      <c r="K33" s="111"/>
      <c r="L33" s="111"/>
      <c r="M33" s="72"/>
      <c r="N33" s="72"/>
      <c r="O33" s="72"/>
      <c r="P33" s="117"/>
      <c r="Q33" s="128"/>
      <c r="R33" s="117"/>
      <c r="S33" s="39"/>
    </row>
    <row r="34" spans="1:19" hidden="1" x14ac:dyDescent="0.35">
      <c r="A34" s="43"/>
      <c r="B34" s="792"/>
      <c r="C34" s="122" t="s">
        <v>1490</v>
      </c>
      <c r="D34" s="117">
        <f t="shared" si="10"/>
        <v>0</v>
      </c>
      <c r="E34" s="114"/>
      <c r="F34" s="72"/>
      <c r="G34" s="111"/>
      <c r="H34" s="111"/>
      <c r="I34" s="111"/>
      <c r="J34" s="111"/>
      <c r="K34" s="111"/>
      <c r="L34" s="111"/>
      <c r="M34" s="72"/>
      <c r="N34" s="72"/>
      <c r="O34" s="72"/>
      <c r="P34" s="117"/>
      <c r="Q34" s="128"/>
      <c r="R34" s="117"/>
      <c r="S34" s="39"/>
    </row>
    <row r="35" spans="1:19" hidden="1" x14ac:dyDescent="0.35">
      <c r="A35" s="43"/>
      <c r="B35" s="793"/>
      <c r="C35" s="122" t="s">
        <v>1491</v>
      </c>
      <c r="D35" s="117">
        <f t="shared" si="10"/>
        <v>0</v>
      </c>
      <c r="E35" s="114"/>
      <c r="F35" s="72"/>
      <c r="G35" s="72"/>
      <c r="H35" s="72"/>
      <c r="I35" s="72"/>
      <c r="J35" s="72"/>
      <c r="K35" s="72"/>
      <c r="L35" s="72"/>
      <c r="M35" s="72"/>
      <c r="N35" s="72"/>
      <c r="O35" s="72"/>
      <c r="P35" s="117"/>
      <c r="Q35" s="128"/>
      <c r="R35" s="117"/>
      <c r="S35" s="39"/>
    </row>
    <row r="36" spans="1:19" x14ac:dyDescent="0.35">
      <c r="A36" s="43"/>
      <c r="B36" s="779" t="s">
        <v>1492</v>
      </c>
      <c r="C36" s="132" t="s">
        <v>1493</v>
      </c>
      <c r="D36" s="132">
        <f>+D37+D39+D43</f>
        <v>30411705027</v>
      </c>
      <c r="E36" s="132">
        <f t="shared" ref="E36:O36" si="11">+E37+E39+E43</f>
        <v>23980105027</v>
      </c>
      <c r="F36" s="132">
        <f t="shared" si="11"/>
        <v>588500000</v>
      </c>
      <c r="G36" s="132">
        <f t="shared" si="11"/>
        <v>0</v>
      </c>
      <c r="H36" s="132">
        <f t="shared" si="11"/>
        <v>5843100000</v>
      </c>
      <c r="I36" s="132">
        <f t="shared" si="11"/>
        <v>0</v>
      </c>
      <c r="J36" s="132">
        <f t="shared" si="11"/>
        <v>0</v>
      </c>
      <c r="K36" s="132">
        <f t="shared" si="11"/>
        <v>0</v>
      </c>
      <c r="L36" s="132">
        <f t="shared" si="11"/>
        <v>0</v>
      </c>
      <c r="M36" s="132">
        <f t="shared" si="11"/>
        <v>0</v>
      </c>
      <c r="N36" s="132">
        <f t="shared" si="11"/>
        <v>0</v>
      </c>
      <c r="O36" s="132">
        <f t="shared" si="11"/>
        <v>0</v>
      </c>
      <c r="P36" s="115">
        <f>+P37+P43</f>
        <v>0</v>
      </c>
      <c r="Q36" s="126"/>
      <c r="R36" s="115">
        <f>+R37+R43</f>
        <v>0</v>
      </c>
      <c r="S36" s="39"/>
    </row>
    <row r="37" spans="1:19" x14ac:dyDescent="0.35">
      <c r="A37" s="43"/>
      <c r="B37" s="780"/>
      <c r="C37" s="123" t="s">
        <v>2797</v>
      </c>
      <c r="D37" s="116">
        <f>+SUM(D38:D38)</f>
        <v>680000000</v>
      </c>
      <c r="E37" s="116">
        <f t="shared" ref="E37:O37" si="12">+SUM(E38:E38)</f>
        <v>0</v>
      </c>
      <c r="F37" s="116">
        <f t="shared" si="12"/>
        <v>0</v>
      </c>
      <c r="G37" s="116">
        <f t="shared" si="12"/>
        <v>0</v>
      </c>
      <c r="H37" s="116">
        <f t="shared" si="12"/>
        <v>680000000</v>
      </c>
      <c r="I37" s="116">
        <f t="shared" si="12"/>
        <v>0</v>
      </c>
      <c r="J37" s="116">
        <f t="shared" si="12"/>
        <v>0</v>
      </c>
      <c r="K37" s="116">
        <f t="shared" si="12"/>
        <v>0</v>
      </c>
      <c r="L37" s="116">
        <f t="shared" si="12"/>
        <v>0</v>
      </c>
      <c r="M37" s="116">
        <f t="shared" si="12"/>
        <v>0</v>
      </c>
      <c r="N37" s="116">
        <f t="shared" si="12"/>
        <v>0</v>
      </c>
      <c r="O37" s="116">
        <f t="shared" si="12"/>
        <v>0</v>
      </c>
      <c r="P37" s="116">
        <f>+SUM(P38:P40)</f>
        <v>0</v>
      </c>
      <c r="Q37" s="127"/>
      <c r="R37" s="116">
        <f>+SUM(R38:R40)</f>
        <v>0</v>
      </c>
      <c r="S37" s="39"/>
    </row>
    <row r="38" spans="1:19" ht="34.5" x14ac:dyDescent="0.35">
      <c r="A38" s="43"/>
      <c r="B38" s="780"/>
      <c r="C38" s="456" t="s">
        <v>2790</v>
      </c>
      <c r="D38" s="248">
        <f>+SUM(E38:O38)</f>
        <v>680000000</v>
      </c>
      <c r="E38" s="114"/>
      <c r="F38" s="72"/>
      <c r="G38" s="111"/>
      <c r="H38" s="111">
        <v>680000000</v>
      </c>
      <c r="I38" s="111"/>
      <c r="J38" s="111"/>
      <c r="K38" s="111"/>
      <c r="L38" s="111"/>
      <c r="M38" s="72"/>
      <c r="N38" s="72"/>
      <c r="O38" s="72"/>
      <c r="P38" s="117"/>
      <c r="Q38" s="128"/>
      <c r="R38" s="117"/>
      <c r="S38" s="39"/>
    </row>
    <row r="39" spans="1:19" x14ac:dyDescent="0.35">
      <c r="A39" s="43"/>
      <c r="B39" s="780"/>
      <c r="C39" s="123" t="s">
        <v>2865</v>
      </c>
      <c r="D39" s="116">
        <f>+SUM(D40:D42)</f>
        <v>12953058684</v>
      </c>
      <c r="E39" s="116">
        <f t="shared" ref="E39:O39" si="13">+SUM(E40:E42)</f>
        <v>11869558684</v>
      </c>
      <c r="F39" s="116">
        <f t="shared" si="13"/>
        <v>588500000</v>
      </c>
      <c r="G39" s="116">
        <f t="shared" si="13"/>
        <v>0</v>
      </c>
      <c r="H39" s="116">
        <f t="shared" si="13"/>
        <v>495000000</v>
      </c>
      <c r="I39" s="116">
        <f t="shared" si="13"/>
        <v>0</v>
      </c>
      <c r="J39" s="116">
        <f t="shared" si="13"/>
        <v>0</v>
      </c>
      <c r="K39" s="116">
        <f t="shared" si="13"/>
        <v>0</v>
      </c>
      <c r="L39" s="116">
        <f t="shared" si="13"/>
        <v>0</v>
      </c>
      <c r="M39" s="116">
        <f t="shared" si="13"/>
        <v>0</v>
      </c>
      <c r="N39" s="116">
        <f t="shared" si="13"/>
        <v>0</v>
      </c>
      <c r="O39" s="116">
        <f t="shared" si="13"/>
        <v>0</v>
      </c>
      <c r="P39" s="117"/>
      <c r="Q39" s="128"/>
      <c r="R39" s="117"/>
      <c r="S39" s="39"/>
    </row>
    <row r="40" spans="1:19" ht="34.5" x14ac:dyDescent="0.35">
      <c r="A40" s="43"/>
      <c r="B40" s="780"/>
      <c r="C40" s="456" t="s">
        <v>2270</v>
      </c>
      <c r="D40" s="248">
        <f>+SUM(E40:O40)</f>
        <v>7948058684</v>
      </c>
      <c r="E40" s="364">
        <v>7359558684</v>
      </c>
      <c r="F40" s="72">
        <v>588500000</v>
      </c>
      <c r="G40" s="72"/>
      <c r="H40" s="72"/>
      <c r="I40" s="72"/>
      <c r="J40" s="72"/>
      <c r="K40" s="72"/>
      <c r="L40" s="72"/>
      <c r="M40" s="72"/>
      <c r="N40" s="72"/>
      <c r="O40" s="72"/>
      <c r="P40" s="117"/>
      <c r="Q40" s="128"/>
      <c r="R40" s="117"/>
      <c r="S40" s="39"/>
    </row>
    <row r="41" spans="1:19" ht="34.5" x14ac:dyDescent="0.35">
      <c r="A41" s="43"/>
      <c r="B41" s="780"/>
      <c r="C41" s="363" t="s">
        <v>2102</v>
      </c>
      <c r="D41" s="248">
        <f>+SUM(E41:O41)</f>
        <v>4510000000</v>
      </c>
      <c r="E41" s="364">
        <v>4510000000</v>
      </c>
      <c r="F41" s="72"/>
      <c r="G41" s="72"/>
      <c r="H41" s="72"/>
      <c r="I41" s="72"/>
      <c r="J41" s="72"/>
      <c r="K41" s="72"/>
      <c r="L41" s="72"/>
      <c r="M41" s="72"/>
      <c r="N41" s="72"/>
      <c r="O41" s="72"/>
      <c r="P41" s="117"/>
      <c r="Q41" s="128"/>
      <c r="R41" s="117"/>
      <c r="S41" s="39"/>
    </row>
    <row r="42" spans="1:19" x14ac:dyDescent="0.35">
      <c r="A42" s="43"/>
      <c r="B42" s="780"/>
      <c r="C42" s="363" t="s">
        <v>2791</v>
      </c>
      <c r="D42" s="248">
        <f>+SUM(E42:O42)</f>
        <v>495000000</v>
      </c>
      <c r="E42" s="114"/>
      <c r="F42" s="72"/>
      <c r="G42" s="72"/>
      <c r="H42" s="72">
        <v>495000000</v>
      </c>
      <c r="I42" s="72"/>
      <c r="J42" s="72"/>
      <c r="K42" s="72"/>
      <c r="L42" s="72"/>
      <c r="M42" s="72"/>
      <c r="N42" s="72"/>
      <c r="O42" s="72"/>
      <c r="P42" s="117"/>
      <c r="Q42" s="128"/>
      <c r="R42" s="117"/>
      <c r="S42" s="39"/>
    </row>
    <row r="43" spans="1:19" x14ac:dyDescent="0.35">
      <c r="A43" s="43"/>
      <c r="B43" s="780"/>
      <c r="C43" s="123" t="s">
        <v>1499</v>
      </c>
      <c r="D43" s="116">
        <f>+SUM(D44:D45)</f>
        <v>16778646343</v>
      </c>
      <c r="E43" s="116">
        <f t="shared" ref="E43:O43" si="14">+SUM(E44:E45)</f>
        <v>12110546343</v>
      </c>
      <c r="F43" s="116">
        <f t="shared" si="14"/>
        <v>0</v>
      </c>
      <c r="G43" s="116">
        <f t="shared" si="14"/>
        <v>0</v>
      </c>
      <c r="H43" s="116">
        <f t="shared" si="14"/>
        <v>4668100000</v>
      </c>
      <c r="I43" s="116">
        <f t="shared" si="14"/>
        <v>0</v>
      </c>
      <c r="J43" s="116">
        <f t="shared" si="14"/>
        <v>0</v>
      </c>
      <c r="K43" s="116">
        <f t="shared" si="14"/>
        <v>0</v>
      </c>
      <c r="L43" s="116">
        <f t="shared" si="14"/>
        <v>0</v>
      </c>
      <c r="M43" s="116">
        <f t="shared" si="14"/>
        <v>0</v>
      </c>
      <c r="N43" s="116">
        <f t="shared" si="14"/>
        <v>0</v>
      </c>
      <c r="O43" s="116">
        <f t="shared" si="14"/>
        <v>0</v>
      </c>
      <c r="P43" s="116">
        <f>+SUM(P44:P44)</f>
        <v>0</v>
      </c>
      <c r="Q43" s="127"/>
      <c r="R43" s="116">
        <f>+SUM(R44:R44)</f>
        <v>0</v>
      </c>
      <c r="S43" s="39"/>
    </row>
    <row r="44" spans="1:19" ht="46" x14ac:dyDescent="0.35">
      <c r="A44" s="43"/>
      <c r="B44" s="780"/>
      <c r="C44" s="577" t="s">
        <v>2792</v>
      </c>
      <c r="D44" s="248">
        <f>+SUM(E44:O44)</f>
        <v>12110546343</v>
      </c>
      <c r="E44" s="114">
        <v>12110546343</v>
      </c>
      <c r="F44" s="72"/>
      <c r="G44" s="72"/>
      <c r="H44" s="72"/>
      <c r="I44" s="72"/>
      <c r="J44" s="72"/>
      <c r="K44" s="72"/>
      <c r="L44" s="72"/>
      <c r="M44" s="72"/>
      <c r="N44" s="72"/>
      <c r="O44" s="72"/>
      <c r="P44" s="117"/>
      <c r="Q44" s="128"/>
      <c r="R44" s="117"/>
      <c r="S44" s="39"/>
    </row>
    <row r="45" spans="1:19" ht="34.5" x14ac:dyDescent="0.35">
      <c r="A45" s="43"/>
      <c r="B45" s="781"/>
      <c r="C45" s="363" t="s">
        <v>2796</v>
      </c>
      <c r="D45" s="248">
        <f>+SUM(E45:O45)</f>
        <v>4668100000</v>
      </c>
      <c r="E45" s="114"/>
      <c r="F45" s="72"/>
      <c r="G45" s="72"/>
      <c r="H45" s="72">
        <v>4668100000</v>
      </c>
      <c r="I45" s="72"/>
      <c r="J45" s="72"/>
      <c r="K45" s="72"/>
      <c r="L45" s="72"/>
      <c r="M45" s="72"/>
      <c r="N45" s="72"/>
      <c r="O45" s="72"/>
      <c r="P45" s="117"/>
      <c r="Q45" s="128"/>
      <c r="R45" s="117"/>
      <c r="S45" s="39"/>
    </row>
    <row r="46" spans="1:19" x14ac:dyDescent="0.35">
      <c r="A46" s="43"/>
      <c r="B46" s="782" t="s">
        <v>1500</v>
      </c>
      <c r="C46" s="132" t="s">
        <v>1501</v>
      </c>
      <c r="D46" s="132">
        <f>+D47+D51</f>
        <v>409200000</v>
      </c>
      <c r="E46" s="132">
        <f t="shared" ref="E46:O46" si="15">+E47+E51</f>
        <v>0</v>
      </c>
      <c r="F46" s="132">
        <f t="shared" si="15"/>
        <v>0</v>
      </c>
      <c r="G46" s="132">
        <f t="shared" si="15"/>
        <v>0</v>
      </c>
      <c r="H46" s="132">
        <f t="shared" si="15"/>
        <v>409200000</v>
      </c>
      <c r="I46" s="132">
        <f t="shared" si="15"/>
        <v>0</v>
      </c>
      <c r="J46" s="132">
        <f t="shared" si="15"/>
        <v>0</v>
      </c>
      <c r="K46" s="132">
        <f t="shared" si="15"/>
        <v>0</v>
      </c>
      <c r="L46" s="132">
        <f t="shared" si="15"/>
        <v>0</v>
      </c>
      <c r="M46" s="132">
        <f t="shared" si="15"/>
        <v>0</v>
      </c>
      <c r="N46" s="132">
        <f t="shared" si="15"/>
        <v>0</v>
      </c>
      <c r="O46" s="132">
        <f t="shared" si="15"/>
        <v>0</v>
      </c>
      <c r="P46" s="115">
        <f>+P47+P51</f>
        <v>0</v>
      </c>
      <c r="Q46" s="126"/>
      <c r="R46" s="115">
        <f>+R47+R51</f>
        <v>0</v>
      </c>
      <c r="S46" s="39"/>
    </row>
    <row r="47" spans="1:19" x14ac:dyDescent="0.35">
      <c r="A47" s="43"/>
      <c r="B47" s="782"/>
      <c r="C47" s="123" t="s">
        <v>2798</v>
      </c>
      <c r="D47" s="116">
        <f>+SUM(D48:D50)</f>
        <v>409200000</v>
      </c>
      <c r="E47" s="116">
        <f t="shared" ref="E47:O47" si="16">+SUM(E48:E50)</f>
        <v>0</v>
      </c>
      <c r="F47" s="116">
        <f t="shared" si="16"/>
        <v>0</v>
      </c>
      <c r="G47" s="116">
        <f t="shared" si="16"/>
        <v>0</v>
      </c>
      <c r="H47" s="116">
        <f t="shared" si="16"/>
        <v>409200000</v>
      </c>
      <c r="I47" s="116">
        <f t="shared" si="16"/>
        <v>0</v>
      </c>
      <c r="J47" s="116">
        <f t="shared" si="16"/>
        <v>0</v>
      </c>
      <c r="K47" s="116">
        <f t="shared" si="16"/>
        <v>0</v>
      </c>
      <c r="L47" s="116">
        <f t="shared" si="16"/>
        <v>0</v>
      </c>
      <c r="M47" s="116">
        <f t="shared" si="16"/>
        <v>0</v>
      </c>
      <c r="N47" s="116">
        <f t="shared" si="16"/>
        <v>0</v>
      </c>
      <c r="O47" s="116">
        <f t="shared" si="16"/>
        <v>0</v>
      </c>
      <c r="P47" s="116">
        <f>+SUM(P48:P50)</f>
        <v>0</v>
      </c>
      <c r="Q47" s="127"/>
      <c r="R47" s="116">
        <f>+SUM(R48:R50)</f>
        <v>0</v>
      </c>
      <c r="S47" s="39"/>
    </row>
    <row r="48" spans="1:19" ht="34.5" x14ac:dyDescent="0.35">
      <c r="A48" s="43"/>
      <c r="B48" s="782"/>
      <c r="C48" s="122" t="s">
        <v>2799</v>
      </c>
      <c r="D48" s="117">
        <f>+SUM(E48:O48)</f>
        <v>139200000</v>
      </c>
      <c r="E48" s="114"/>
      <c r="F48" s="72"/>
      <c r="G48" s="111"/>
      <c r="H48" s="111">
        <v>139200000</v>
      </c>
      <c r="I48" s="111"/>
      <c r="J48" s="111"/>
      <c r="K48" s="111"/>
      <c r="L48" s="111"/>
      <c r="M48" s="72"/>
      <c r="N48" s="72"/>
      <c r="O48" s="72"/>
      <c r="P48" s="117"/>
      <c r="Q48" s="128"/>
      <c r="R48" s="117"/>
      <c r="S48" s="39"/>
    </row>
    <row r="49" spans="1:19" ht="23" x14ac:dyDescent="0.35">
      <c r="A49" s="43"/>
      <c r="B49" s="782"/>
      <c r="C49" s="122" t="s">
        <v>2800</v>
      </c>
      <c r="D49" s="117">
        <f t="shared" ref="D49:D50" si="17">+SUM(E49:O49)</f>
        <v>120000000</v>
      </c>
      <c r="E49" s="114"/>
      <c r="F49" s="72"/>
      <c r="G49" s="111"/>
      <c r="H49" s="111">
        <v>120000000</v>
      </c>
      <c r="I49" s="111"/>
      <c r="J49" s="111"/>
      <c r="K49" s="111"/>
      <c r="L49" s="111"/>
      <c r="M49" s="72"/>
      <c r="N49" s="72"/>
      <c r="O49" s="72"/>
      <c r="P49" s="117"/>
      <c r="Q49" s="128"/>
      <c r="R49" s="117"/>
      <c r="S49" s="39"/>
    </row>
    <row r="50" spans="1:19" ht="23" x14ac:dyDescent="0.35">
      <c r="A50" s="43"/>
      <c r="B50" s="782"/>
      <c r="C50" s="122" t="s">
        <v>2784</v>
      </c>
      <c r="D50" s="117">
        <f t="shared" si="17"/>
        <v>150000000</v>
      </c>
      <c r="E50" s="114"/>
      <c r="F50" s="72"/>
      <c r="G50" s="72"/>
      <c r="H50" s="72">
        <v>150000000</v>
      </c>
      <c r="I50" s="72"/>
      <c r="J50" s="72"/>
      <c r="K50" s="72"/>
      <c r="L50" s="72"/>
      <c r="M50" s="72"/>
      <c r="N50" s="72"/>
      <c r="O50" s="72"/>
      <c r="P50" s="117"/>
      <c r="Q50" s="128"/>
      <c r="R50" s="117"/>
      <c r="S50" s="39"/>
    </row>
    <row r="51" spans="1:19" x14ac:dyDescent="0.35">
      <c r="A51" s="43"/>
      <c r="B51" s="782"/>
      <c r="C51" s="123" t="s">
        <v>1499</v>
      </c>
      <c r="D51" s="116">
        <f>+SUM(D52:D55)</f>
        <v>0</v>
      </c>
      <c r="E51" s="116">
        <f t="shared" ref="E51:O51" si="18">+SUM(E52:E55)</f>
        <v>0</v>
      </c>
      <c r="F51" s="116">
        <f t="shared" si="18"/>
        <v>0</v>
      </c>
      <c r="G51" s="116">
        <f t="shared" si="18"/>
        <v>0</v>
      </c>
      <c r="H51" s="116">
        <f t="shared" si="18"/>
        <v>0</v>
      </c>
      <c r="I51" s="116">
        <f t="shared" si="18"/>
        <v>0</v>
      </c>
      <c r="J51" s="116">
        <f t="shared" si="18"/>
        <v>0</v>
      </c>
      <c r="K51" s="116">
        <f t="shared" si="18"/>
        <v>0</v>
      </c>
      <c r="L51" s="116">
        <f t="shared" si="18"/>
        <v>0</v>
      </c>
      <c r="M51" s="116">
        <f t="shared" si="18"/>
        <v>0</v>
      </c>
      <c r="N51" s="116">
        <f t="shared" si="18"/>
        <v>0</v>
      </c>
      <c r="O51" s="116">
        <f t="shared" si="18"/>
        <v>0</v>
      </c>
      <c r="P51" s="116">
        <f>+SUM(P52:P55)</f>
        <v>0</v>
      </c>
      <c r="Q51" s="127"/>
      <c r="R51" s="116">
        <f>+SUM(R52:R55)</f>
        <v>0</v>
      </c>
      <c r="S51" s="39"/>
    </row>
    <row r="52" spans="1:19" x14ac:dyDescent="0.35">
      <c r="A52" s="43"/>
      <c r="B52" s="782"/>
      <c r="C52" s="654"/>
      <c r="D52" s="117"/>
      <c r="E52" s="114"/>
      <c r="F52" s="72"/>
      <c r="G52" s="111"/>
      <c r="H52" s="111"/>
      <c r="I52" s="111"/>
      <c r="J52" s="111"/>
      <c r="K52" s="111"/>
      <c r="L52" s="111"/>
      <c r="M52" s="72"/>
      <c r="N52" s="72"/>
      <c r="O52" s="72"/>
      <c r="P52" s="117"/>
      <c r="Q52" s="128"/>
      <c r="R52" s="117"/>
      <c r="S52" s="39"/>
    </row>
    <row r="53" spans="1:19" x14ac:dyDescent="0.35">
      <c r="A53" s="43"/>
      <c r="B53" s="782"/>
      <c r="C53" s="122" t="s">
        <v>1471</v>
      </c>
      <c r="D53" s="117">
        <f>+SUM(E53:O53)</f>
        <v>0</v>
      </c>
      <c r="E53" s="114"/>
      <c r="F53" s="72"/>
      <c r="G53" s="111"/>
      <c r="H53" s="111"/>
      <c r="I53" s="111"/>
      <c r="J53" s="111"/>
      <c r="K53" s="111"/>
      <c r="L53" s="111"/>
      <c r="M53" s="72"/>
      <c r="N53" s="72"/>
      <c r="O53" s="72"/>
      <c r="P53" s="117"/>
      <c r="Q53" s="128"/>
      <c r="R53" s="117"/>
      <c r="S53" s="39"/>
    </row>
    <row r="54" spans="1:19" x14ac:dyDescent="0.35">
      <c r="A54" s="43"/>
      <c r="B54" s="782"/>
      <c r="C54" s="122" t="s">
        <v>1472</v>
      </c>
      <c r="D54" s="117">
        <f>+SUM(E54:O54)</f>
        <v>0</v>
      </c>
      <c r="E54" s="114"/>
      <c r="F54" s="72"/>
      <c r="G54" s="72"/>
      <c r="H54" s="72"/>
      <c r="I54" s="72"/>
      <c r="J54" s="72"/>
      <c r="K54" s="72"/>
      <c r="L54" s="72"/>
      <c r="M54" s="72"/>
      <c r="N54" s="72"/>
      <c r="O54" s="72"/>
      <c r="P54" s="117"/>
      <c r="Q54" s="128"/>
      <c r="R54" s="117"/>
      <c r="S54" s="39"/>
    </row>
    <row r="55" spans="1:19" x14ac:dyDescent="0.35">
      <c r="A55" s="43"/>
      <c r="B55" s="782"/>
      <c r="C55" s="122" t="s">
        <v>1473</v>
      </c>
      <c r="D55" s="117">
        <f>+SUM(E55:O55)</f>
        <v>0</v>
      </c>
      <c r="E55" s="114"/>
      <c r="F55" s="72"/>
      <c r="G55" s="72"/>
      <c r="H55" s="72"/>
      <c r="I55" s="72"/>
      <c r="J55" s="72"/>
      <c r="K55" s="72"/>
      <c r="L55" s="72"/>
      <c r="M55" s="72"/>
      <c r="N55" s="72"/>
      <c r="O55" s="72"/>
      <c r="P55" s="117"/>
      <c r="Q55" s="128"/>
      <c r="R55" s="117"/>
      <c r="S55" s="39"/>
    </row>
    <row r="56" spans="1:19" x14ac:dyDescent="0.35">
      <c r="A56" s="43"/>
      <c r="B56" s="782" t="s">
        <v>1367</v>
      </c>
      <c r="C56" s="132" t="s">
        <v>1506</v>
      </c>
      <c r="D56" s="132">
        <f>+D57</f>
        <v>2265500000</v>
      </c>
      <c r="E56" s="132">
        <f t="shared" ref="E56:O56" si="19">+E57</f>
        <v>0</v>
      </c>
      <c r="F56" s="132">
        <f t="shared" si="19"/>
        <v>0</v>
      </c>
      <c r="G56" s="132">
        <f t="shared" si="19"/>
        <v>0</v>
      </c>
      <c r="H56" s="132">
        <f t="shared" si="19"/>
        <v>2265500000</v>
      </c>
      <c r="I56" s="132">
        <f t="shared" si="19"/>
        <v>0</v>
      </c>
      <c r="J56" s="132">
        <f t="shared" si="19"/>
        <v>0</v>
      </c>
      <c r="K56" s="132">
        <f t="shared" si="19"/>
        <v>0</v>
      </c>
      <c r="L56" s="132">
        <f t="shared" si="19"/>
        <v>0</v>
      </c>
      <c r="M56" s="132">
        <f t="shared" si="19"/>
        <v>0</v>
      </c>
      <c r="N56" s="132">
        <f t="shared" si="19"/>
        <v>0</v>
      </c>
      <c r="O56" s="132">
        <f t="shared" si="19"/>
        <v>0</v>
      </c>
      <c r="P56" s="115">
        <f>+P57</f>
        <v>0</v>
      </c>
      <c r="Q56" s="126"/>
      <c r="R56" s="115">
        <f>+R57</f>
        <v>0</v>
      </c>
      <c r="S56" s="39"/>
    </row>
    <row r="57" spans="1:19" x14ac:dyDescent="0.35">
      <c r="A57" s="43"/>
      <c r="B57" s="782"/>
      <c r="C57" s="123" t="s">
        <v>1507</v>
      </c>
      <c r="D57" s="116">
        <f>+SUM(D58:D60)</f>
        <v>2265500000</v>
      </c>
      <c r="E57" s="116">
        <f t="shared" ref="E57:O57" si="20">+SUM(E58:E60)</f>
        <v>0</v>
      </c>
      <c r="F57" s="116">
        <f t="shared" si="20"/>
        <v>0</v>
      </c>
      <c r="G57" s="116">
        <f t="shared" si="20"/>
        <v>0</v>
      </c>
      <c r="H57" s="116">
        <f t="shared" si="20"/>
        <v>2265500000</v>
      </c>
      <c r="I57" s="116">
        <f t="shared" si="20"/>
        <v>0</v>
      </c>
      <c r="J57" s="116">
        <f t="shared" si="20"/>
        <v>0</v>
      </c>
      <c r="K57" s="116">
        <f t="shared" si="20"/>
        <v>0</v>
      </c>
      <c r="L57" s="116">
        <f t="shared" si="20"/>
        <v>0</v>
      </c>
      <c r="M57" s="116">
        <f t="shared" si="20"/>
        <v>0</v>
      </c>
      <c r="N57" s="116">
        <f t="shared" si="20"/>
        <v>0</v>
      </c>
      <c r="O57" s="116">
        <f t="shared" si="20"/>
        <v>0</v>
      </c>
      <c r="P57" s="116">
        <f>+SUM(P58:P60)</f>
        <v>0</v>
      </c>
      <c r="Q57" s="127"/>
      <c r="R57" s="116">
        <f>+SUM(R58:R60)</f>
        <v>0</v>
      </c>
      <c r="S57" s="39"/>
    </row>
    <row r="58" spans="1:19" x14ac:dyDescent="0.35">
      <c r="A58" s="43"/>
      <c r="B58" s="782"/>
      <c r="C58" s="122" t="s">
        <v>1508</v>
      </c>
      <c r="D58" s="117">
        <f t="shared" ref="D58:D60" si="21">+SUM(E58:O58)</f>
        <v>410000000</v>
      </c>
      <c r="E58" s="114"/>
      <c r="F58" s="72"/>
      <c r="G58" s="111"/>
      <c r="H58" s="117">
        <v>410000000</v>
      </c>
      <c r="I58" s="111"/>
      <c r="J58" s="111"/>
      <c r="K58" s="111"/>
      <c r="L58" s="111"/>
      <c r="M58" s="72"/>
      <c r="N58" s="72"/>
      <c r="O58" s="72"/>
      <c r="P58" s="117"/>
      <c r="Q58" s="128"/>
      <c r="R58" s="117"/>
      <c r="S58" s="39"/>
    </row>
    <row r="59" spans="1:19" x14ac:dyDescent="0.35">
      <c r="A59" s="43"/>
      <c r="B59" s="782"/>
      <c r="C59" s="122" t="s">
        <v>1509</v>
      </c>
      <c r="D59" s="117">
        <f t="shared" si="21"/>
        <v>640500000</v>
      </c>
      <c r="E59" s="114"/>
      <c r="F59" s="72"/>
      <c r="G59" s="111"/>
      <c r="H59" s="117">
        <v>640500000</v>
      </c>
      <c r="I59" s="111"/>
      <c r="J59" s="111"/>
      <c r="K59" s="111"/>
      <c r="L59" s="111"/>
      <c r="M59" s="72"/>
      <c r="N59" s="72"/>
      <c r="O59" s="72"/>
      <c r="P59" s="117"/>
      <c r="Q59" s="128"/>
      <c r="R59" s="117"/>
      <c r="S59" s="39"/>
    </row>
    <row r="60" spans="1:19" x14ac:dyDescent="0.35">
      <c r="A60" s="43"/>
      <c r="B60" s="782"/>
      <c r="C60" s="122" t="s">
        <v>1510</v>
      </c>
      <c r="D60" s="117">
        <f t="shared" si="21"/>
        <v>1215000000</v>
      </c>
      <c r="E60" s="114"/>
      <c r="F60" s="72"/>
      <c r="G60" s="72"/>
      <c r="H60" s="117">
        <v>1215000000</v>
      </c>
      <c r="I60" s="72"/>
      <c r="J60" s="72"/>
      <c r="K60" s="72"/>
      <c r="L60" s="72"/>
      <c r="M60" s="72"/>
      <c r="N60" s="72"/>
      <c r="O60" s="72"/>
      <c r="P60" s="117"/>
      <c r="Q60" s="128"/>
      <c r="R60" s="117"/>
      <c r="S60" s="39"/>
    </row>
    <row r="61" spans="1:19" ht="15" hidden="1" customHeight="1" x14ac:dyDescent="0.35">
      <c r="A61" s="43"/>
      <c r="B61" s="782" t="s">
        <v>1511</v>
      </c>
      <c r="C61" s="132" t="s">
        <v>1512</v>
      </c>
      <c r="D61" s="132">
        <f>+D62</f>
        <v>0</v>
      </c>
      <c r="E61" s="132"/>
      <c r="F61" s="132"/>
      <c r="G61" s="132"/>
      <c r="H61" s="132"/>
      <c r="I61" s="132"/>
      <c r="J61" s="132"/>
      <c r="K61" s="132"/>
      <c r="L61" s="132"/>
      <c r="M61" s="132"/>
      <c r="N61" s="132"/>
      <c r="O61" s="132"/>
      <c r="P61" s="115">
        <f>+P62</f>
        <v>0</v>
      </c>
      <c r="Q61" s="126"/>
      <c r="R61" s="115">
        <f>+R62</f>
        <v>0</v>
      </c>
      <c r="S61" s="39"/>
    </row>
    <row r="62" spans="1:19" hidden="1" x14ac:dyDescent="0.35">
      <c r="A62" s="43"/>
      <c r="B62" s="782"/>
      <c r="C62" s="123" t="s">
        <v>1513</v>
      </c>
      <c r="D62" s="116">
        <f>+SUM(D63:D66)</f>
        <v>0</v>
      </c>
      <c r="E62" s="113"/>
      <c r="F62" s="109"/>
      <c r="G62" s="110"/>
      <c r="H62" s="110"/>
      <c r="I62" s="110"/>
      <c r="J62" s="110"/>
      <c r="K62" s="110"/>
      <c r="L62" s="110"/>
      <c r="M62" s="109"/>
      <c r="N62" s="109"/>
      <c r="O62" s="109"/>
      <c r="P62" s="116">
        <f>+SUM(P63:P66)</f>
        <v>0</v>
      </c>
      <c r="Q62" s="127"/>
      <c r="R62" s="116">
        <f>+SUM(R63:R66)</f>
        <v>0</v>
      </c>
      <c r="S62" s="39"/>
    </row>
    <row r="63" spans="1:19" hidden="1" x14ac:dyDescent="0.35">
      <c r="A63" s="43"/>
      <c r="B63" s="782"/>
      <c r="C63" s="122" t="s">
        <v>1470</v>
      </c>
      <c r="D63" s="117">
        <f>+SUM(E63:O63)</f>
        <v>0</v>
      </c>
      <c r="E63" s="114"/>
      <c r="F63" s="72"/>
      <c r="G63" s="111"/>
      <c r="H63" s="111"/>
      <c r="I63" s="111"/>
      <c r="J63" s="111"/>
      <c r="K63" s="111"/>
      <c r="L63" s="111"/>
      <c r="M63" s="72"/>
      <c r="N63" s="72"/>
      <c r="O63" s="72"/>
      <c r="P63" s="117"/>
      <c r="Q63" s="128"/>
      <c r="R63" s="117"/>
      <c r="S63" s="39"/>
    </row>
    <row r="64" spans="1:19" hidden="1" x14ac:dyDescent="0.35">
      <c r="A64" s="43"/>
      <c r="B64" s="782"/>
      <c r="C64" s="122" t="s">
        <v>1471</v>
      </c>
      <c r="D64" s="117">
        <f>+SUM(E64:O64)</f>
        <v>0</v>
      </c>
      <c r="E64" s="114"/>
      <c r="F64" s="72"/>
      <c r="G64" s="111"/>
      <c r="H64" s="111"/>
      <c r="I64" s="111"/>
      <c r="J64" s="111"/>
      <c r="K64" s="111"/>
      <c r="L64" s="111"/>
      <c r="M64" s="72"/>
      <c r="N64" s="72"/>
      <c r="O64" s="72"/>
      <c r="P64" s="117"/>
      <c r="Q64" s="128"/>
      <c r="R64" s="117"/>
      <c r="S64" s="39"/>
    </row>
    <row r="65" spans="1:19" hidden="1" x14ac:dyDescent="0.35">
      <c r="A65" s="43"/>
      <c r="B65" s="782"/>
      <c r="C65" s="122" t="s">
        <v>1472</v>
      </c>
      <c r="D65" s="117">
        <f>+SUM(E65:O65)</f>
        <v>0</v>
      </c>
      <c r="E65" s="114"/>
      <c r="F65" s="72"/>
      <c r="G65" s="72"/>
      <c r="H65" s="72"/>
      <c r="I65" s="72"/>
      <c r="J65" s="72"/>
      <c r="K65" s="72"/>
      <c r="L65" s="72"/>
      <c r="M65" s="72"/>
      <c r="N65" s="72"/>
      <c r="O65" s="72"/>
      <c r="P65" s="117"/>
      <c r="Q65" s="128"/>
      <c r="R65" s="117"/>
      <c r="S65" s="39"/>
    </row>
    <row r="66" spans="1:19" hidden="1" x14ac:dyDescent="0.35">
      <c r="A66" s="43"/>
      <c r="B66" s="782"/>
      <c r="C66" s="122" t="s">
        <v>1473</v>
      </c>
      <c r="D66" s="117">
        <f>+SUM(E66:O66)</f>
        <v>0</v>
      </c>
      <c r="E66" s="114"/>
      <c r="F66" s="72"/>
      <c r="G66" s="72"/>
      <c r="H66" s="72"/>
      <c r="I66" s="72"/>
      <c r="J66" s="72"/>
      <c r="K66" s="72"/>
      <c r="L66" s="72"/>
      <c r="M66" s="72"/>
      <c r="N66" s="72"/>
      <c r="O66" s="72"/>
      <c r="P66" s="117"/>
      <c r="Q66" s="128"/>
      <c r="R66" s="117"/>
      <c r="S66" s="39"/>
    </row>
    <row r="67" spans="1:19" ht="21" customHeight="1" x14ac:dyDescent="0.35">
      <c r="A67" s="43"/>
      <c r="B67" s="783" t="s">
        <v>1514</v>
      </c>
      <c r="C67" s="784"/>
      <c r="D67" s="132">
        <f>+D11+D30+D36+D46+D56+D61</f>
        <v>80914505027</v>
      </c>
      <c r="E67" s="132">
        <f>+E11+E30+E36+E46+E56+E61</f>
        <v>28230605027</v>
      </c>
      <c r="F67" s="132">
        <f t="shared" ref="F67:O67" si="22">+F11+F30+F36+F46+F56+F61</f>
        <v>588500000</v>
      </c>
      <c r="G67" s="132">
        <f t="shared" si="22"/>
        <v>0</v>
      </c>
      <c r="H67" s="132">
        <f t="shared" si="22"/>
        <v>46795400000</v>
      </c>
      <c r="I67" s="132">
        <f t="shared" si="22"/>
        <v>4100000000</v>
      </c>
      <c r="J67" s="132">
        <f t="shared" si="22"/>
        <v>1200000000</v>
      </c>
      <c r="K67" s="132">
        <f t="shared" si="22"/>
        <v>0</v>
      </c>
      <c r="L67" s="132">
        <f t="shared" si="22"/>
        <v>0</v>
      </c>
      <c r="M67" s="132">
        <f t="shared" si="22"/>
        <v>0</v>
      </c>
      <c r="N67" s="132">
        <f t="shared" si="22"/>
        <v>0</v>
      </c>
      <c r="O67" s="132">
        <f t="shared" si="22"/>
        <v>0</v>
      </c>
      <c r="P67" s="115">
        <f>+P11+P30+P36+P46+P56+P61</f>
        <v>0</v>
      </c>
      <c r="Q67" s="126"/>
      <c r="R67" s="115">
        <f>+R11+R30+R36+R46+R56+R61</f>
        <v>0</v>
      </c>
      <c r="S67" s="39"/>
    </row>
    <row r="68" spans="1:19" s="51" customFormat="1" x14ac:dyDescent="0.35">
      <c r="D68" s="144"/>
      <c r="E68" s="145"/>
      <c r="F68" s="145"/>
      <c r="G68" s="145"/>
      <c r="H68" s="145"/>
      <c r="I68" s="145"/>
      <c r="J68" s="145"/>
      <c r="K68" s="145"/>
      <c r="L68" s="145"/>
      <c r="M68" s="145"/>
      <c r="N68" s="145"/>
      <c r="O68" s="145"/>
      <c r="P68" s="130"/>
      <c r="Q68" s="39"/>
      <c r="R68" s="130"/>
      <c r="S68" s="39"/>
    </row>
    <row r="69" spans="1:19" s="51" customFormat="1" ht="57.5" x14ac:dyDescent="0.35">
      <c r="B69" s="775" t="s">
        <v>1520</v>
      </c>
      <c r="C69" s="776"/>
      <c r="D69" s="140" t="s">
        <v>1516</v>
      </c>
      <c r="E69" s="139" t="s">
        <v>1415</v>
      </c>
      <c r="F69" s="112" t="s">
        <v>1460</v>
      </c>
      <c r="G69" s="108" t="s">
        <v>1461</v>
      </c>
      <c r="H69" s="112" t="s">
        <v>1519</v>
      </c>
      <c r="I69" s="145"/>
      <c r="J69" s="145"/>
      <c r="K69" s="145"/>
      <c r="L69" s="145"/>
      <c r="M69" s="145"/>
      <c r="N69" s="145"/>
      <c r="O69" s="145"/>
      <c r="P69" s="130"/>
      <c r="Q69" s="39"/>
      <c r="R69" s="130"/>
      <c r="S69" s="39"/>
    </row>
    <row r="70" spans="1:19" s="51" customFormat="1" x14ac:dyDescent="0.35">
      <c r="B70" s="785" t="s">
        <v>2867</v>
      </c>
      <c r="C70" s="785"/>
      <c r="D70" s="264">
        <v>8768300000</v>
      </c>
      <c r="E70" s="147" t="s">
        <v>2866</v>
      </c>
      <c r="F70" s="147"/>
      <c r="G70" s="147"/>
      <c r="H70" s="147"/>
      <c r="I70" s="145"/>
      <c r="J70" s="145"/>
      <c r="K70" s="145"/>
      <c r="L70" s="145"/>
      <c r="M70" s="145"/>
      <c r="N70" s="145"/>
      <c r="O70" s="145"/>
      <c r="P70" s="130"/>
      <c r="Q70" s="39"/>
      <c r="R70" s="130"/>
      <c r="S70" s="39"/>
    </row>
    <row r="71" spans="1:19" s="51" customFormat="1" x14ac:dyDescent="0.35">
      <c r="B71" s="785"/>
      <c r="C71" s="785"/>
      <c r="D71" s="146"/>
      <c r="E71" s="147"/>
      <c r="F71" s="147"/>
      <c r="G71" s="147"/>
      <c r="H71" s="147"/>
      <c r="I71" s="145"/>
      <c r="J71" s="145"/>
      <c r="K71" s="145"/>
      <c r="L71" s="145"/>
      <c r="M71" s="145"/>
      <c r="N71" s="145"/>
      <c r="O71" s="145"/>
      <c r="P71" s="130"/>
      <c r="Q71" s="39"/>
      <c r="R71" s="130"/>
      <c r="S71" s="39"/>
    </row>
    <row r="72" spans="1:19" s="51" customFormat="1" x14ac:dyDescent="0.35">
      <c r="D72" s="144"/>
      <c r="E72" s="145"/>
      <c r="F72" s="145"/>
      <c r="G72" s="145"/>
      <c r="H72" s="145"/>
      <c r="I72" s="145"/>
      <c r="J72" s="145"/>
      <c r="K72" s="145"/>
      <c r="L72" s="145"/>
      <c r="M72" s="145"/>
      <c r="N72" s="145"/>
      <c r="O72" s="145"/>
      <c r="P72" s="130"/>
      <c r="Q72" s="39"/>
      <c r="R72" s="130"/>
      <c r="S72" s="39"/>
    </row>
    <row r="73" spans="1:19" ht="57.5" x14ac:dyDescent="0.35">
      <c r="A73" s="43"/>
      <c r="B73" s="775" t="s">
        <v>1515</v>
      </c>
      <c r="C73" s="776"/>
      <c r="D73" s="140" t="s">
        <v>1516</v>
      </c>
      <c r="E73" s="139" t="s">
        <v>1415</v>
      </c>
      <c r="F73" s="140" t="s">
        <v>1517</v>
      </c>
      <c r="G73" s="139"/>
      <c r="H73" s="112" t="s">
        <v>1460</v>
      </c>
      <c r="I73" s="108" t="s">
        <v>1461</v>
      </c>
      <c r="J73" s="112" t="s">
        <v>1519</v>
      </c>
      <c r="K73" s="130"/>
      <c r="L73" s="130"/>
      <c r="M73" s="130"/>
      <c r="N73" s="130"/>
      <c r="O73" s="130"/>
      <c r="S73" s="39"/>
    </row>
    <row r="74" spans="1:19" ht="176.15" customHeight="1" x14ac:dyDescent="0.35">
      <c r="A74" s="43"/>
      <c r="B74" s="42" t="s">
        <v>1515</v>
      </c>
      <c r="C74" s="235" t="s">
        <v>2783</v>
      </c>
      <c r="D74" s="673">
        <v>7000000000</v>
      </c>
      <c r="E74" s="657" t="str">
        <f>+'Cierre Financiero 2025'!F98</f>
        <v>Recursos propios del Dpto, de Libre Destinación.</v>
      </c>
      <c r="F74" s="150" t="s">
        <v>2871</v>
      </c>
      <c r="G74" s="236" t="s">
        <v>2872</v>
      </c>
      <c r="H74" s="69"/>
      <c r="I74" s="69"/>
      <c r="J74" s="69"/>
      <c r="K74" s="130"/>
      <c r="L74" s="130"/>
      <c r="M74" s="130"/>
      <c r="N74" s="130"/>
      <c r="O74" s="130"/>
      <c r="S74" s="39"/>
    </row>
    <row r="75" spans="1:19" s="51" customFormat="1" ht="24" customHeight="1" x14ac:dyDescent="0.35">
      <c r="D75" s="669">
        <f>+D67+D70+D74</f>
        <v>96682805027</v>
      </c>
      <c r="E75" s="145"/>
      <c r="F75" s="145"/>
      <c r="G75" s="145"/>
      <c r="H75" s="145"/>
      <c r="I75" s="145"/>
      <c r="J75" s="145"/>
      <c r="K75" s="145"/>
      <c r="L75" s="145"/>
      <c r="M75" s="145"/>
      <c r="N75" s="145"/>
      <c r="O75" s="145"/>
      <c r="P75" s="130"/>
      <c r="Q75" s="39"/>
      <c r="R75" s="130"/>
      <c r="S75" s="39"/>
    </row>
    <row r="76" spans="1:19" ht="79.400000000000006" customHeight="1" x14ac:dyDescent="0.35">
      <c r="A76" s="39"/>
      <c r="B76" s="53"/>
      <c r="C76" s="53"/>
      <c r="D76" s="130"/>
      <c r="E76" s="145"/>
      <c r="F76" s="130"/>
      <c r="G76" s="130"/>
      <c r="H76" s="130"/>
      <c r="I76" s="130"/>
      <c r="J76" s="130"/>
      <c r="K76" s="130"/>
      <c r="L76" s="130"/>
      <c r="M76" s="130"/>
      <c r="N76" s="130"/>
      <c r="O76" s="130"/>
      <c r="S76" s="39"/>
    </row>
    <row r="77" spans="1:19" s="55" customFormat="1" ht="15" customHeight="1" x14ac:dyDescent="0.35">
      <c r="A77" s="54"/>
      <c r="B77" s="124" t="s">
        <v>1396</v>
      </c>
      <c r="C77" s="89" t="s">
        <v>1397</v>
      </c>
      <c r="D77" s="130"/>
      <c r="E77" s="151"/>
      <c r="F77" s="152"/>
      <c r="G77" s="152"/>
      <c r="H77" s="152"/>
      <c r="I77" s="152"/>
      <c r="J77" s="152"/>
      <c r="K77" s="152"/>
      <c r="L77" s="152"/>
      <c r="M77" s="152"/>
      <c r="N77" s="152"/>
      <c r="O77" s="152"/>
      <c r="P77" s="130"/>
      <c r="Q77" s="39"/>
      <c r="R77" s="130"/>
      <c r="S77" s="39"/>
    </row>
    <row r="78" spans="1:19" x14ac:dyDescent="0.35">
      <c r="A78" s="39"/>
      <c r="B78" s="270" t="s">
        <v>2873</v>
      </c>
      <c r="C78" s="270" t="s">
        <v>2874</v>
      </c>
      <c r="D78" s="130"/>
      <c r="E78" s="153"/>
      <c r="F78" s="130"/>
      <c r="G78" s="130"/>
      <c r="H78" s="130"/>
      <c r="I78" s="130"/>
      <c r="J78" s="130"/>
      <c r="K78" s="130"/>
      <c r="L78" s="130"/>
      <c r="M78" s="130"/>
      <c r="N78" s="130"/>
      <c r="O78" s="130"/>
      <c r="S78" s="39"/>
    </row>
    <row r="79" spans="1:19" x14ac:dyDescent="0.35">
      <c r="A79" s="39"/>
      <c r="B79" s="39"/>
      <c r="C79" s="39"/>
      <c r="D79" s="130"/>
      <c r="E79" s="130"/>
      <c r="F79" s="130"/>
      <c r="G79" s="130"/>
      <c r="H79" s="130"/>
      <c r="I79" s="130"/>
      <c r="J79" s="130"/>
      <c r="K79" s="130"/>
      <c r="L79" s="130"/>
      <c r="M79" s="130"/>
      <c r="N79" s="130"/>
      <c r="O79" s="130"/>
      <c r="S79" s="39"/>
    </row>
    <row r="81" spans="2:2" x14ac:dyDescent="0.35">
      <c r="B81" s="40" t="s">
        <v>2852</v>
      </c>
    </row>
    <row r="82" spans="2:2" x14ac:dyDescent="0.35">
      <c r="B82" s="667"/>
    </row>
  </sheetData>
  <mergeCells count="18">
    <mergeCell ref="E8:G8"/>
    <mergeCell ref="H8:J8"/>
    <mergeCell ref="K8:M8"/>
    <mergeCell ref="B2:D2"/>
    <mergeCell ref="B3:D3"/>
    <mergeCell ref="B5:R5"/>
    <mergeCell ref="E2:R3"/>
    <mergeCell ref="B73:C73"/>
    <mergeCell ref="P9:R9"/>
    <mergeCell ref="B11:B29"/>
    <mergeCell ref="B30:B35"/>
    <mergeCell ref="B46:B55"/>
    <mergeCell ref="B56:B60"/>
    <mergeCell ref="B61:B66"/>
    <mergeCell ref="B67:C67"/>
    <mergeCell ref="B69:C69"/>
    <mergeCell ref="B70:C71"/>
    <mergeCell ref="B36:B45"/>
  </mergeCells>
  <conditionalFormatting sqref="D74">
    <cfRule type="cellIs" dxfId="0" priority="1" operator="greaterThan">
      <formula>$D$56*5%</formula>
    </cfRule>
  </conditionalFormatting>
  <dataValidations count="12">
    <dataValidation type="date" allowBlank="1" showInputMessage="1" showErrorMessage="1" sqref="G75:O75">
      <formula1>36526</formula1>
      <formula2>117610</formula2>
    </dataValidation>
    <dataValidation allowBlank="1" showInputMessage="1" showErrorMessage="1" prompt="En esta columna se relacionarán los valores acumulados ejecutados durante la vigencia del Capítulo de acuerdo con la expedición de documentos de compromiso, dicho valor deberá ser actualizado bimestralmente." sqref="P8 F69 H73"/>
    <dataValidation allowBlank="1" showInputMessage="1" showErrorMessage="1" prompt="en esta columna se deberá relacionar los documentos de compromiso que soportan la ejecución financiera relacionada en la columna (Valor Ejecutado Financiero), los datos deberán ser actualizados bimestralmente." sqref="Q8 G69 I73"/>
    <dataValidation allowBlank="1" showInputMessage="1" showErrorMessage="1" prompt="En la presente columna se deberán relacionar el valor acumulado de desembolsos realizados unicamente a las inversiones contempladas en el cierre financiero 2026, dicho valor deberá ser actualizado bimestralmente." sqref="R8"/>
    <dataValidation allowBlank="1" showInputMessage="1" showErrorMessage="1" prompt="establecer la fuente (s) de recursos financieros con las que se financiarán los Costos Gestor" sqref="E74"/>
    <dataValidation allowBlank="1" showInputMessage="1" showErrorMessage="1" prompt="establecer la fuente (s) de recursos financieros con las que se financiarán el pago de servicio a la deuda" sqref="E70:E71"/>
    <dataValidation allowBlank="1" showInputMessage="1" showErrorMessage="1" prompt="relacionar el valor destinado para servicio a la deuda en caso de que sea necesario la asignación de recursos durante este capítulo del PEI" sqref="D71"/>
    <dataValidation allowBlank="1" showInputMessage="1" showErrorMessage="1" prompt="En esta celda se deberá establecer el valor total de los recursos asignados para costos Gestor Capítulo 2025, no seberán crear celdas adicionales." sqref="D74"/>
    <dataValidation allowBlank="1" showInputMessage="1" showErrorMessage="1" prompt="Se relacionarán la totalidad de soportes asociados al cumplimiento de los costos gestor capítulo 2024." sqref="G74"/>
    <dataValidation allowBlank="1" showInputMessage="1" showErrorMessage="1" prompt="Se relacionarán la totalidad de soportes asociados a la aprobación de los costos gestor capítulo 2025." sqref="F74"/>
    <dataValidation allowBlank="1" showInputMessage="1" showErrorMessage="1" prompt="En la presente columna se deberán relacionar el valor acumulado de desembolsos realizados unicamente a las inversiones contempladas en el cierre financiero 2025, dicho valor deberá ser actualizado bimestralmente." sqref="H69 J73"/>
    <dataValidation allowBlank="1" showInputMessage="1" showErrorMessage="1" prompt="Cualquier otra fuente con la que cuente el municipio para atención del sector de APSB." sqref="B82"/>
  </dataValidations>
  <pageMargins left="0.7" right="0.7" top="0.39" bottom="0.49" header="0.3" footer="0.3"/>
  <pageSetup paperSize="5" scale="32" fitToHeight="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Escoja de la lista Otras fuentes de recursos.">
          <x14:formula1>
            <xm:f>LISTA!$AG$2:$AG$3</xm:f>
          </x14:formula1>
          <xm:sqref>O9:O10</xm:sqref>
        </x14:dataValidation>
        <x14:dataValidation type="list" allowBlank="1" showInputMessage="1" showErrorMessage="1" prompt="Escoja de la lista la fuente de Autoridad Ambiental">
          <x14:formula1>
            <xm:f>LISTA!$AF$2</xm:f>
          </x14:formula1>
          <xm:sqref>N9:N10</xm:sqref>
        </x14:dataValidation>
        <x14:dataValidation type="list" allowBlank="1" showInputMessage="1" showErrorMessage="1" prompt="Escoja de la lista la fuente de orden nacional">
          <x14:formula1>
            <xm:f>LISTA!$AE$2:$AE$10</xm:f>
          </x14:formula1>
          <xm:sqref>K9:M10</xm:sqref>
        </x14:dataValidation>
        <x14:dataValidation type="list" allowBlank="1" showInputMessage="1" showErrorMessage="1" prompt="Escoja de la lista las fuentes de orden departamental">
          <x14:formula1>
            <xm:f>LISTA!$AD$2:$AD$11</xm:f>
          </x14:formula1>
          <xm:sqref>H9:J10</xm:sqref>
        </x14:dataValidation>
        <x14:dataValidation type="list" allowBlank="1" showInputMessage="1" showErrorMessage="1" prompt="Escoja de la lista una fuente de orden municipal">
          <x14:formula1>
            <xm:f>LISTA!$AC$2:$AC$9</xm:f>
          </x14:formula1>
          <xm:sqref>E9:G10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Y126"/>
  <sheetViews>
    <sheetView view="pageBreakPreview" topLeftCell="D34" zoomScale="78" zoomScaleNormal="25" zoomScaleSheetLayoutView="78" zoomScalePageLayoutView="25" workbookViewId="0">
      <selection activeCell="I40" sqref="I40"/>
    </sheetView>
  </sheetViews>
  <sheetFormatPr baseColWidth="10" defaultColWidth="10.75" defaultRowHeight="11.5" x14ac:dyDescent="0.35"/>
  <cols>
    <col min="1" max="1" width="2.08203125" style="40" customWidth="1"/>
    <col min="2" max="2" width="26.58203125" style="40" bestFit="1" customWidth="1"/>
    <col min="3" max="3" width="29.25" style="40" customWidth="1"/>
    <col min="4" max="4" width="49.75" style="40" customWidth="1"/>
    <col min="5" max="5" width="17.5" style="40" customWidth="1"/>
    <col min="6" max="6" width="12.58203125" style="63" customWidth="1"/>
    <col min="7" max="7" width="11" style="63" customWidth="1"/>
    <col min="8" max="8" width="10.25" style="63" bestFit="1" customWidth="1"/>
    <col min="9" max="9" width="23.5" style="63" customWidth="1"/>
    <col min="10" max="10" width="29" style="63" customWidth="1"/>
    <col min="11" max="11" width="37.75" style="63" customWidth="1"/>
    <col min="12" max="12" width="18.08203125" style="40" customWidth="1"/>
    <col min="13" max="13" width="37.75" style="40" customWidth="1"/>
    <col min="14" max="14" width="17.58203125" style="40" customWidth="1"/>
    <col min="15" max="15" width="47.08203125" style="40" customWidth="1"/>
    <col min="16" max="16" width="8.75" style="40" bestFit="1" customWidth="1"/>
    <col min="17" max="18" width="18.08203125" style="40" hidden="1" customWidth="1"/>
    <col min="19" max="19" width="21.08203125" style="40" hidden="1" customWidth="1"/>
    <col min="20" max="20" width="20.5" style="40" hidden="1" customWidth="1"/>
    <col min="21" max="21" width="18.58203125" style="40" hidden="1" customWidth="1"/>
    <col min="22" max="22" width="19.08203125" style="40" hidden="1" customWidth="1"/>
    <col min="23" max="23" width="46.75" style="40" customWidth="1"/>
    <col min="24" max="24" width="8.75" style="40" bestFit="1" customWidth="1"/>
    <col min="25" max="25" width="3.5" style="40" customWidth="1"/>
    <col min="26" max="16384" width="10.75" style="40"/>
  </cols>
  <sheetData>
    <row r="1" spans="1:25" ht="19.5" customHeight="1" x14ac:dyDescent="0.35">
      <c r="A1" s="39"/>
      <c r="B1" s="827"/>
      <c r="C1" s="827"/>
      <c r="D1" s="75"/>
      <c r="E1" s="75"/>
      <c r="F1" s="91"/>
      <c r="G1" s="60"/>
      <c r="H1" s="60"/>
      <c r="I1" s="91"/>
      <c r="J1" s="91"/>
      <c r="K1" s="60"/>
      <c r="L1" s="39"/>
      <c r="M1" s="48"/>
      <c r="N1" s="39"/>
      <c r="O1" s="48"/>
      <c r="P1" s="39"/>
      <c r="Q1" s="39"/>
      <c r="R1" s="39"/>
      <c r="S1" s="39"/>
      <c r="T1" s="39"/>
      <c r="U1" s="39"/>
      <c r="V1" s="39"/>
      <c r="W1" s="48"/>
      <c r="X1" s="39"/>
      <c r="Y1" s="39"/>
    </row>
    <row r="2" spans="1:25" ht="68.150000000000006" customHeight="1" x14ac:dyDescent="0.35">
      <c r="A2" s="39"/>
      <c r="B2" s="749" t="s">
        <v>1333</v>
      </c>
      <c r="C2" s="749"/>
      <c r="D2" s="749"/>
      <c r="E2" s="749"/>
      <c r="F2" s="749"/>
      <c r="G2" s="749"/>
      <c r="H2" s="749"/>
      <c r="I2" s="843"/>
      <c r="J2" s="843"/>
      <c r="K2" s="843"/>
      <c r="L2" s="843"/>
      <c r="M2" s="843"/>
      <c r="N2" s="753"/>
      <c r="O2" s="753"/>
      <c r="P2" s="753"/>
      <c r="Q2" s="753"/>
      <c r="R2" s="753"/>
      <c r="S2" s="753"/>
      <c r="T2" s="753"/>
      <c r="U2" s="753"/>
      <c r="V2" s="753"/>
      <c r="W2" s="753"/>
      <c r="X2" s="753"/>
      <c r="Y2" s="39"/>
    </row>
    <row r="3" spans="1:25" ht="52.5" customHeight="1" x14ac:dyDescent="0.35">
      <c r="A3" s="39"/>
      <c r="B3" s="750" t="s">
        <v>2058</v>
      </c>
      <c r="C3" s="750"/>
      <c r="D3" s="750"/>
      <c r="E3" s="750"/>
      <c r="F3" s="750"/>
      <c r="G3" s="750"/>
      <c r="H3" s="750"/>
      <c r="I3" s="843"/>
      <c r="J3" s="843"/>
      <c r="K3" s="843"/>
      <c r="L3" s="843"/>
      <c r="M3" s="843"/>
      <c r="N3" s="753"/>
      <c r="O3" s="753"/>
      <c r="P3" s="753"/>
      <c r="Q3" s="753"/>
      <c r="R3" s="753"/>
      <c r="S3" s="753"/>
      <c r="T3" s="753"/>
      <c r="U3" s="753"/>
      <c r="V3" s="753"/>
      <c r="W3" s="753"/>
      <c r="X3" s="753"/>
      <c r="Y3" s="39"/>
    </row>
    <row r="4" spans="1:25" x14ac:dyDescent="0.35">
      <c r="A4" s="39"/>
      <c r="B4" s="39"/>
      <c r="C4" s="39"/>
      <c r="D4" s="39"/>
      <c r="E4" s="39"/>
      <c r="F4" s="56"/>
      <c r="G4" s="56"/>
      <c r="H4" s="56"/>
      <c r="I4" s="56"/>
      <c r="J4" s="56"/>
      <c r="K4" s="56"/>
      <c r="L4" s="39"/>
      <c r="M4" s="39"/>
      <c r="N4" s="39"/>
      <c r="O4" s="39"/>
      <c r="P4" s="39"/>
      <c r="Q4" s="39"/>
      <c r="R4" s="39"/>
      <c r="S4" s="39"/>
      <c r="T4" s="39"/>
      <c r="U4" s="39"/>
      <c r="V4" s="39"/>
      <c r="W4" s="39"/>
      <c r="X4" s="39"/>
      <c r="Y4" s="39"/>
    </row>
    <row r="5" spans="1:25" ht="156" customHeight="1" x14ac:dyDescent="0.35">
      <c r="A5" s="39"/>
      <c r="B5" s="745" t="s">
        <v>1867</v>
      </c>
      <c r="C5" s="841"/>
      <c r="D5" s="841"/>
      <c r="E5" s="841"/>
      <c r="F5" s="841"/>
      <c r="G5" s="841"/>
      <c r="H5" s="841"/>
      <c r="I5" s="841"/>
      <c r="J5" s="841"/>
      <c r="K5" s="841"/>
      <c r="L5" s="841"/>
      <c r="M5" s="841"/>
      <c r="N5" s="841"/>
      <c r="O5" s="841"/>
      <c r="P5" s="841"/>
      <c r="Q5" s="841"/>
      <c r="R5" s="841"/>
      <c r="S5" s="841"/>
      <c r="T5" s="841"/>
      <c r="U5" s="841"/>
      <c r="V5" s="841"/>
      <c r="W5" s="841"/>
      <c r="X5" s="842"/>
      <c r="Y5" s="39"/>
    </row>
    <row r="6" spans="1:25" x14ac:dyDescent="0.35">
      <c r="A6" s="39"/>
      <c r="B6" s="86"/>
      <c r="C6" s="86"/>
      <c r="D6" s="86"/>
      <c r="E6" s="86"/>
      <c r="F6" s="97"/>
      <c r="G6" s="97"/>
      <c r="H6" s="97"/>
      <c r="I6" s="97"/>
      <c r="J6" s="94"/>
      <c r="K6" s="56"/>
      <c r="L6" s="39"/>
      <c r="M6" s="39"/>
      <c r="N6" s="39"/>
      <c r="O6" s="39"/>
      <c r="P6" s="39"/>
      <c r="Q6" s="39"/>
      <c r="R6" s="39"/>
      <c r="S6" s="39"/>
      <c r="T6" s="39"/>
      <c r="U6" s="39"/>
      <c r="V6" s="39"/>
      <c r="W6" s="39"/>
      <c r="X6" s="39"/>
      <c r="Y6" s="39"/>
    </row>
    <row r="7" spans="1:25" ht="11.25" customHeight="1" x14ac:dyDescent="0.35">
      <c r="A7" s="43"/>
      <c r="B7" s="834" t="s">
        <v>1677</v>
      </c>
      <c r="C7" s="836"/>
      <c r="D7" s="836"/>
      <c r="E7" s="836"/>
      <c r="F7" s="836"/>
      <c r="G7" s="836"/>
      <c r="H7" s="836"/>
      <c r="I7" s="836"/>
      <c r="J7" s="835"/>
      <c r="K7" s="834" t="s">
        <v>1678</v>
      </c>
      <c r="L7" s="835"/>
      <c r="M7" s="833" t="s">
        <v>1679</v>
      </c>
      <c r="N7" s="833"/>
      <c r="O7" s="834" t="s">
        <v>1680</v>
      </c>
      <c r="P7" s="836"/>
      <c r="Q7" s="836"/>
      <c r="R7" s="836"/>
      <c r="S7" s="836"/>
      <c r="T7" s="836"/>
      <c r="U7" s="836"/>
      <c r="V7" s="835"/>
      <c r="W7" s="833" t="s">
        <v>1681</v>
      </c>
      <c r="X7" s="833"/>
      <c r="Y7" s="39"/>
    </row>
    <row r="8" spans="1:25" ht="31.5" customHeight="1" x14ac:dyDescent="0.35">
      <c r="A8" s="43"/>
      <c r="B8" s="57" t="s">
        <v>1463</v>
      </c>
      <c r="C8" s="57" t="s">
        <v>1682</v>
      </c>
      <c r="D8" s="57" t="s">
        <v>1683</v>
      </c>
      <c r="E8" s="58" t="s">
        <v>1882</v>
      </c>
      <c r="F8" s="58" t="s">
        <v>1883</v>
      </c>
      <c r="G8" s="58" t="s">
        <v>1685</v>
      </c>
      <c r="H8" s="57" t="s">
        <v>1686</v>
      </c>
      <c r="I8" s="57" t="s">
        <v>1687</v>
      </c>
      <c r="J8" s="62" t="s">
        <v>1688</v>
      </c>
      <c r="K8" s="62" t="s">
        <v>1694</v>
      </c>
      <c r="L8" s="62" t="s">
        <v>1691</v>
      </c>
      <c r="M8" s="62" t="s">
        <v>2854</v>
      </c>
      <c r="N8" s="62" t="s">
        <v>1702</v>
      </c>
      <c r="O8" s="57" t="s">
        <v>1320</v>
      </c>
      <c r="P8" s="87" t="s">
        <v>1689</v>
      </c>
      <c r="Q8" s="62" t="s">
        <v>1703</v>
      </c>
      <c r="R8" s="62" t="s">
        <v>1704</v>
      </c>
      <c r="S8" s="62" t="s">
        <v>1705</v>
      </c>
      <c r="T8" s="62" t="s">
        <v>1706</v>
      </c>
      <c r="U8" s="62" t="s">
        <v>1707</v>
      </c>
      <c r="V8" s="62" t="s">
        <v>1708</v>
      </c>
      <c r="W8" s="89" t="s">
        <v>1320</v>
      </c>
      <c r="X8" s="89" t="s">
        <v>1689</v>
      </c>
      <c r="Y8" s="39"/>
    </row>
    <row r="9" spans="1:25" ht="51" customHeight="1" x14ac:dyDescent="0.35">
      <c r="A9" s="43"/>
      <c r="B9" s="829"/>
      <c r="C9" s="221" t="s">
        <v>2787</v>
      </c>
      <c r="D9" s="82" t="s">
        <v>1918</v>
      </c>
      <c r="E9" s="221" t="s">
        <v>67</v>
      </c>
      <c r="F9" s="221" t="s">
        <v>67</v>
      </c>
      <c r="G9" s="221">
        <v>1381</v>
      </c>
      <c r="H9" s="221" t="s">
        <v>73</v>
      </c>
      <c r="I9" s="264">
        <v>4730000000</v>
      </c>
      <c r="J9" s="275" t="s">
        <v>93</v>
      </c>
      <c r="K9" s="83" t="s">
        <v>120</v>
      </c>
      <c r="L9" s="80">
        <v>0.61</v>
      </c>
      <c r="M9" s="79" t="s">
        <v>172</v>
      </c>
      <c r="N9" s="80">
        <v>1</v>
      </c>
      <c r="O9" s="79" t="s">
        <v>199</v>
      </c>
      <c r="P9" s="88">
        <v>1</v>
      </c>
      <c r="Q9" s="80"/>
      <c r="R9" s="80"/>
      <c r="S9" s="80"/>
      <c r="T9" s="80"/>
      <c r="U9" s="80"/>
      <c r="V9" s="80"/>
      <c r="W9" s="79" t="s">
        <v>202</v>
      </c>
      <c r="X9" s="80">
        <v>0.8</v>
      </c>
      <c r="Y9" s="39"/>
    </row>
    <row r="10" spans="1:25" ht="57.75" customHeight="1" x14ac:dyDescent="0.35">
      <c r="A10" s="43"/>
      <c r="B10" s="829"/>
      <c r="C10" s="221" t="s">
        <v>439</v>
      </c>
      <c r="D10" s="82" t="s">
        <v>1913</v>
      </c>
      <c r="E10" s="221" t="s">
        <v>67</v>
      </c>
      <c r="F10" s="221" t="s">
        <v>67</v>
      </c>
      <c r="G10" s="221">
        <v>2012</v>
      </c>
      <c r="H10" s="221" t="s">
        <v>73</v>
      </c>
      <c r="I10" s="264">
        <v>9695600000</v>
      </c>
      <c r="J10" s="275" t="s">
        <v>93</v>
      </c>
      <c r="K10" s="42" t="s">
        <v>120</v>
      </c>
      <c r="L10" s="80">
        <v>0.89</v>
      </c>
      <c r="M10" s="79" t="s">
        <v>120</v>
      </c>
      <c r="N10" s="80">
        <v>1</v>
      </c>
      <c r="O10" s="79" t="s">
        <v>199</v>
      </c>
      <c r="P10" s="88">
        <v>1</v>
      </c>
      <c r="Q10" s="80"/>
      <c r="R10" s="80"/>
      <c r="S10" s="80"/>
      <c r="T10" s="80"/>
      <c r="U10" s="80"/>
      <c r="V10" s="80"/>
      <c r="W10" s="79" t="s">
        <v>202</v>
      </c>
      <c r="X10" s="80">
        <v>0.5</v>
      </c>
      <c r="Y10" s="39"/>
    </row>
    <row r="11" spans="1:25" ht="36" customHeight="1" x14ac:dyDescent="0.35">
      <c r="A11" s="43"/>
      <c r="B11" s="829"/>
      <c r="C11" s="221" t="s">
        <v>2788</v>
      </c>
      <c r="D11" s="82" t="s">
        <v>2283</v>
      </c>
      <c r="E11" s="221" t="s">
        <v>67</v>
      </c>
      <c r="F11" s="221" t="s">
        <v>67</v>
      </c>
      <c r="G11" s="221">
        <v>450</v>
      </c>
      <c r="H11" s="221" t="s">
        <v>73</v>
      </c>
      <c r="I11" s="264">
        <v>2195000000</v>
      </c>
      <c r="J11" s="275" t="s">
        <v>93</v>
      </c>
      <c r="K11" s="83" t="s">
        <v>66</v>
      </c>
      <c r="L11" s="80"/>
      <c r="M11" s="79" t="s">
        <v>120</v>
      </c>
      <c r="N11" s="80">
        <v>0.5</v>
      </c>
      <c r="O11" s="79" t="s">
        <v>185</v>
      </c>
      <c r="P11" s="88">
        <v>1</v>
      </c>
      <c r="Q11" s="80"/>
      <c r="R11" s="80"/>
      <c r="S11" s="80"/>
      <c r="T11" s="80"/>
      <c r="U11" s="80"/>
      <c r="V11" s="80"/>
      <c r="W11" s="79" t="s">
        <v>199</v>
      </c>
      <c r="X11" s="80">
        <v>1</v>
      </c>
      <c r="Y11" s="39"/>
    </row>
    <row r="12" spans="1:25" ht="34.5" x14ac:dyDescent="0.35">
      <c r="A12" s="43"/>
      <c r="B12" s="829"/>
      <c r="C12" s="221" t="s">
        <v>2786</v>
      </c>
      <c r="D12" s="82" t="s">
        <v>2785</v>
      </c>
      <c r="E12" s="221" t="s">
        <v>67</v>
      </c>
      <c r="F12" s="221" t="s">
        <v>67</v>
      </c>
      <c r="G12" s="221">
        <v>12871</v>
      </c>
      <c r="H12" s="221" t="s">
        <v>73</v>
      </c>
      <c r="I12" s="264">
        <v>8300000000</v>
      </c>
      <c r="J12" s="275" t="s">
        <v>93</v>
      </c>
      <c r="K12" s="83" t="s">
        <v>66</v>
      </c>
      <c r="L12" s="80"/>
      <c r="M12" s="79" t="s">
        <v>120</v>
      </c>
      <c r="N12" s="80">
        <v>1</v>
      </c>
      <c r="O12" s="79" t="s">
        <v>199</v>
      </c>
      <c r="P12" s="88">
        <v>1</v>
      </c>
      <c r="Q12" s="80"/>
      <c r="R12" s="80"/>
      <c r="S12" s="80"/>
      <c r="T12" s="80"/>
      <c r="U12" s="80"/>
      <c r="V12" s="80"/>
      <c r="W12" s="79" t="s">
        <v>202</v>
      </c>
      <c r="X12" s="80">
        <v>0.8</v>
      </c>
      <c r="Y12" s="39"/>
    </row>
    <row r="13" spans="1:25" ht="41.25" customHeight="1" x14ac:dyDescent="0.35">
      <c r="A13" s="43"/>
      <c r="B13" s="829"/>
      <c r="C13" s="221" t="s">
        <v>701</v>
      </c>
      <c r="D13" s="82" t="s">
        <v>2775</v>
      </c>
      <c r="E13" s="221" t="s">
        <v>67</v>
      </c>
      <c r="F13" s="221" t="s">
        <v>67</v>
      </c>
      <c r="G13" s="221">
        <v>1012</v>
      </c>
      <c r="H13" s="221" t="s">
        <v>73</v>
      </c>
      <c r="I13" s="264">
        <v>5047000000</v>
      </c>
      <c r="J13" s="275" t="s">
        <v>93</v>
      </c>
      <c r="K13" s="83" t="s">
        <v>66</v>
      </c>
      <c r="L13" s="80"/>
      <c r="M13" s="79" t="s">
        <v>120</v>
      </c>
      <c r="N13" s="80">
        <v>0.2</v>
      </c>
      <c r="O13" s="79" t="s">
        <v>185</v>
      </c>
      <c r="P13" s="88">
        <v>1</v>
      </c>
      <c r="Q13" s="80"/>
      <c r="R13" s="80"/>
      <c r="S13" s="80"/>
      <c r="T13" s="80"/>
      <c r="U13" s="80"/>
      <c r="V13" s="80"/>
      <c r="W13" s="79" t="s">
        <v>199</v>
      </c>
      <c r="X13" s="80">
        <v>1</v>
      </c>
      <c r="Y13" s="39"/>
    </row>
    <row r="14" spans="1:25" ht="70.5" customHeight="1" x14ac:dyDescent="0.35">
      <c r="A14" s="43"/>
      <c r="B14" s="829"/>
      <c r="C14" s="221" t="s">
        <v>2143</v>
      </c>
      <c r="D14" s="82" t="s">
        <v>2789</v>
      </c>
      <c r="E14" s="221" t="s">
        <v>67</v>
      </c>
      <c r="F14" s="221" t="s">
        <v>67</v>
      </c>
      <c r="G14" s="221">
        <v>750</v>
      </c>
      <c r="H14" s="221" t="s">
        <v>73</v>
      </c>
      <c r="I14" s="264">
        <v>5700000000</v>
      </c>
      <c r="J14" s="275" t="s">
        <v>93</v>
      </c>
      <c r="K14" s="83" t="s">
        <v>66</v>
      </c>
      <c r="L14" s="80"/>
      <c r="M14" s="79" t="s">
        <v>120</v>
      </c>
      <c r="N14" s="80">
        <v>0.2</v>
      </c>
      <c r="O14" s="79" t="s">
        <v>185</v>
      </c>
      <c r="P14" s="88">
        <v>1</v>
      </c>
      <c r="Q14" s="80"/>
      <c r="R14" s="80"/>
      <c r="S14" s="80"/>
      <c r="T14" s="80"/>
      <c r="U14" s="80"/>
      <c r="V14" s="80"/>
      <c r="W14" s="79" t="s">
        <v>202</v>
      </c>
      <c r="X14" s="80">
        <v>0.5</v>
      </c>
      <c r="Y14" s="39"/>
    </row>
    <row r="15" spans="1:25" ht="78.75" customHeight="1" x14ac:dyDescent="0.35">
      <c r="A15" s="43"/>
      <c r="B15" s="829"/>
      <c r="C15" s="221" t="s">
        <v>2031</v>
      </c>
      <c r="D15" s="82" t="s">
        <v>2051</v>
      </c>
      <c r="E15" s="520" t="s">
        <v>67</v>
      </c>
      <c r="F15" s="221" t="s">
        <v>67</v>
      </c>
      <c r="G15" s="221">
        <v>16811</v>
      </c>
      <c r="H15" s="221" t="s">
        <v>41</v>
      </c>
      <c r="I15" s="264">
        <v>1627184931</v>
      </c>
      <c r="J15" s="275" t="s">
        <v>93</v>
      </c>
      <c r="K15" s="83" t="s">
        <v>202</v>
      </c>
      <c r="L15" s="80">
        <v>0.61</v>
      </c>
      <c r="M15" s="79" t="s">
        <v>202</v>
      </c>
      <c r="N15" s="80">
        <v>0.99</v>
      </c>
      <c r="O15" s="79" t="s">
        <v>204</v>
      </c>
      <c r="P15" s="88">
        <v>1</v>
      </c>
      <c r="Q15" s="80"/>
      <c r="R15" s="80"/>
      <c r="S15" s="80"/>
      <c r="T15" s="80"/>
      <c r="U15" s="80"/>
      <c r="V15" s="80"/>
      <c r="W15" s="79" t="s">
        <v>66</v>
      </c>
      <c r="X15" s="80"/>
      <c r="Y15" s="39"/>
    </row>
    <row r="16" spans="1:25" ht="58.5" customHeight="1" x14ac:dyDescent="0.35">
      <c r="A16" s="43"/>
      <c r="B16" s="829"/>
      <c r="C16" s="221" t="s">
        <v>752</v>
      </c>
      <c r="D16" s="82" t="s">
        <v>1939</v>
      </c>
      <c r="E16" s="221" t="s">
        <v>67</v>
      </c>
      <c r="F16" s="221" t="s">
        <v>67</v>
      </c>
      <c r="G16" s="221">
        <v>995</v>
      </c>
      <c r="H16" s="221" t="s">
        <v>73</v>
      </c>
      <c r="I16" s="264">
        <v>3189761386</v>
      </c>
      <c r="J16" s="275" t="s">
        <v>54</v>
      </c>
      <c r="K16" s="83" t="s">
        <v>120</v>
      </c>
      <c r="L16" s="80">
        <v>0.5</v>
      </c>
      <c r="M16" s="79" t="s">
        <v>120</v>
      </c>
      <c r="N16" s="80">
        <v>0.7</v>
      </c>
      <c r="O16" s="79" t="s">
        <v>193</v>
      </c>
      <c r="P16" s="88">
        <v>1</v>
      </c>
      <c r="Q16" s="80"/>
      <c r="R16" s="80"/>
      <c r="S16" s="80"/>
      <c r="T16" s="80"/>
      <c r="U16" s="80"/>
      <c r="V16" s="80"/>
      <c r="W16" s="79" t="s">
        <v>199</v>
      </c>
      <c r="X16" s="80">
        <v>1</v>
      </c>
      <c r="Y16" s="39"/>
    </row>
    <row r="17" spans="1:25" ht="66.75" customHeight="1" x14ac:dyDescent="0.35">
      <c r="A17" s="43"/>
      <c r="B17" s="829"/>
      <c r="C17" s="221" t="s">
        <v>439</v>
      </c>
      <c r="D17" s="82" t="s">
        <v>1912</v>
      </c>
      <c r="E17" s="221" t="s">
        <v>67</v>
      </c>
      <c r="F17" s="221" t="s">
        <v>67</v>
      </c>
      <c r="G17" s="221">
        <v>320000</v>
      </c>
      <c r="H17" s="221" t="s">
        <v>41</v>
      </c>
      <c r="I17" s="264">
        <v>6809125608</v>
      </c>
      <c r="J17" s="275" t="s">
        <v>54</v>
      </c>
      <c r="K17" s="42" t="s">
        <v>120</v>
      </c>
      <c r="L17" s="80">
        <v>0.5</v>
      </c>
      <c r="M17" s="79" t="s">
        <v>120</v>
      </c>
      <c r="N17" s="80">
        <v>0.8</v>
      </c>
      <c r="O17" s="79" t="s">
        <v>156</v>
      </c>
      <c r="P17" s="88">
        <v>1</v>
      </c>
      <c r="Q17" s="80"/>
      <c r="R17" s="80"/>
      <c r="S17" s="80"/>
      <c r="T17" s="80"/>
      <c r="U17" s="80"/>
      <c r="V17" s="80"/>
      <c r="W17" s="79" t="s">
        <v>193</v>
      </c>
      <c r="X17" s="80">
        <v>1</v>
      </c>
      <c r="Y17" s="39"/>
    </row>
    <row r="18" spans="1:25" ht="62.25" customHeight="1" x14ac:dyDescent="0.35">
      <c r="A18" s="43"/>
      <c r="B18" s="829"/>
      <c r="C18" s="221" t="s">
        <v>439</v>
      </c>
      <c r="D18" s="82" t="s">
        <v>2158</v>
      </c>
      <c r="E18" s="221" t="s">
        <v>67</v>
      </c>
      <c r="F18" s="221" t="s">
        <v>67</v>
      </c>
      <c r="G18" s="221">
        <v>320000</v>
      </c>
      <c r="H18" s="221" t="s">
        <v>41</v>
      </c>
      <c r="I18" s="264">
        <v>2100000000</v>
      </c>
      <c r="J18" s="275" t="s">
        <v>54</v>
      </c>
      <c r="K18" s="42" t="s">
        <v>120</v>
      </c>
      <c r="L18" s="80">
        <v>0.5</v>
      </c>
      <c r="M18" s="79" t="s">
        <v>120</v>
      </c>
      <c r="N18" s="80">
        <v>0.6</v>
      </c>
      <c r="O18" s="79" t="s">
        <v>156</v>
      </c>
      <c r="P18" s="88">
        <v>1</v>
      </c>
      <c r="Q18" s="80"/>
      <c r="R18" s="80"/>
      <c r="S18" s="80"/>
      <c r="T18" s="80"/>
      <c r="U18" s="80"/>
      <c r="V18" s="80"/>
      <c r="W18" s="79" t="s">
        <v>199</v>
      </c>
      <c r="X18" s="80">
        <v>1</v>
      </c>
      <c r="Y18" s="39"/>
    </row>
    <row r="19" spans="1:25" ht="51.75" customHeight="1" x14ac:dyDescent="0.35">
      <c r="A19" s="43"/>
      <c r="B19" s="829"/>
      <c r="C19" s="221" t="s">
        <v>439</v>
      </c>
      <c r="D19" s="82" t="s">
        <v>1914</v>
      </c>
      <c r="E19" s="221" t="s">
        <v>67</v>
      </c>
      <c r="F19" s="221" t="s">
        <v>67</v>
      </c>
      <c r="G19" s="221">
        <v>570</v>
      </c>
      <c r="H19" s="221" t="s">
        <v>73</v>
      </c>
      <c r="I19" s="264">
        <v>1902641676</v>
      </c>
      <c r="J19" s="275" t="s">
        <v>54</v>
      </c>
      <c r="K19" s="42" t="s">
        <v>91</v>
      </c>
      <c r="L19" s="80">
        <v>0.89</v>
      </c>
      <c r="M19" s="79" t="s">
        <v>120</v>
      </c>
      <c r="N19" s="80">
        <v>1</v>
      </c>
      <c r="O19" s="79" t="s">
        <v>91</v>
      </c>
      <c r="P19" s="88">
        <v>1</v>
      </c>
      <c r="Q19" s="80"/>
      <c r="R19" s="80"/>
      <c r="S19" s="80"/>
      <c r="T19" s="80"/>
      <c r="U19" s="80"/>
      <c r="V19" s="80"/>
      <c r="W19" s="79" t="s">
        <v>185</v>
      </c>
      <c r="X19" s="80">
        <v>1</v>
      </c>
      <c r="Y19" s="39"/>
    </row>
    <row r="20" spans="1:25" ht="39.75" customHeight="1" x14ac:dyDescent="0.35">
      <c r="A20" s="43"/>
      <c r="B20" s="829"/>
      <c r="C20" s="221" t="s">
        <v>439</v>
      </c>
      <c r="D20" s="82" t="s">
        <v>1921</v>
      </c>
      <c r="E20" s="221" t="s">
        <v>58</v>
      </c>
      <c r="F20" s="221" t="s">
        <v>67</v>
      </c>
      <c r="G20" s="221">
        <v>1229</v>
      </c>
      <c r="H20" s="221" t="s">
        <v>73</v>
      </c>
      <c r="I20" s="264">
        <f>'Cierre Financiero 2025'!E17</f>
        <v>7910104441</v>
      </c>
      <c r="J20" s="275" t="s">
        <v>54</v>
      </c>
      <c r="K20" s="42" t="s">
        <v>185</v>
      </c>
      <c r="L20" s="80">
        <v>1</v>
      </c>
      <c r="M20" s="79" t="s">
        <v>202</v>
      </c>
      <c r="N20" s="80">
        <v>0.01</v>
      </c>
      <c r="O20" s="79" t="s">
        <v>202</v>
      </c>
      <c r="P20" s="88">
        <v>0.8</v>
      </c>
      <c r="Q20" s="80"/>
      <c r="R20" s="80"/>
      <c r="S20" s="80"/>
      <c r="T20" s="80"/>
      <c r="U20" s="80"/>
      <c r="V20" s="80"/>
      <c r="W20" s="79" t="s">
        <v>203</v>
      </c>
      <c r="X20" s="80">
        <v>1</v>
      </c>
      <c r="Y20" s="39"/>
    </row>
    <row r="21" spans="1:25" ht="63.75" customHeight="1" x14ac:dyDescent="0.35">
      <c r="A21" s="43"/>
      <c r="B21" s="829"/>
      <c r="C21" s="221" t="s">
        <v>682</v>
      </c>
      <c r="D21" s="82" t="s">
        <v>1940</v>
      </c>
      <c r="E21" s="221" t="s">
        <v>67</v>
      </c>
      <c r="F21" s="221" t="s">
        <v>67</v>
      </c>
      <c r="G21" s="221">
        <v>7257</v>
      </c>
      <c r="H21" s="221" t="s">
        <v>41</v>
      </c>
      <c r="I21" s="264">
        <v>1454268391</v>
      </c>
      <c r="J21" s="275" t="s">
        <v>93</v>
      </c>
      <c r="K21" s="42" t="s">
        <v>202</v>
      </c>
      <c r="L21" s="80">
        <v>0.57999999999999996</v>
      </c>
      <c r="M21" s="79" t="s">
        <v>202</v>
      </c>
      <c r="N21" s="80">
        <v>0.83</v>
      </c>
      <c r="O21" s="79" t="s">
        <v>204</v>
      </c>
      <c r="P21" s="88">
        <v>1</v>
      </c>
      <c r="Q21" s="80"/>
      <c r="R21" s="80"/>
      <c r="S21" s="80"/>
      <c r="T21" s="80"/>
      <c r="U21" s="80"/>
      <c r="V21" s="80"/>
      <c r="W21" s="79" t="s">
        <v>66</v>
      </c>
      <c r="X21" s="80"/>
      <c r="Y21" s="39"/>
    </row>
    <row r="22" spans="1:25" ht="62.25" customHeight="1" x14ac:dyDescent="0.35">
      <c r="A22" s="43"/>
      <c r="B22" s="829"/>
      <c r="C22" s="221" t="s">
        <v>985</v>
      </c>
      <c r="D22" s="82" t="s">
        <v>1941</v>
      </c>
      <c r="E22" s="221" t="s">
        <v>67</v>
      </c>
      <c r="F22" s="221" t="s">
        <v>67</v>
      </c>
      <c r="G22" s="221">
        <v>33243</v>
      </c>
      <c r="H22" s="221" t="s">
        <v>41</v>
      </c>
      <c r="I22" s="264">
        <v>40576561520</v>
      </c>
      <c r="J22" s="275" t="s">
        <v>54</v>
      </c>
      <c r="K22" s="42" t="s">
        <v>202</v>
      </c>
      <c r="L22" s="80">
        <v>0.63</v>
      </c>
      <c r="M22" s="79" t="s">
        <v>202</v>
      </c>
      <c r="N22" s="80">
        <v>0.92</v>
      </c>
      <c r="O22" s="79" t="s">
        <v>204</v>
      </c>
      <c r="P22" s="88">
        <v>1</v>
      </c>
      <c r="Q22" s="80"/>
      <c r="R22" s="80"/>
      <c r="S22" s="80"/>
      <c r="T22" s="80"/>
      <c r="U22" s="80"/>
      <c r="V22" s="80"/>
      <c r="W22" s="79" t="s">
        <v>66</v>
      </c>
      <c r="X22" s="80"/>
      <c r="Y22" s="39"/>
    </row>
    <row r="23" spans="1:25" ht="72.75" customHeight="1" x14ac:dyDescent="0.35">
      <c r="A23" s="43"/>
      <c r="B23" s="829"/>
      <c r="C23" s="221" t="s">
        <v>900</v>
      </c>
      <c r="D23" s="82" t="s">
        <v>1942</v>
      </c>
      <c r="E23" s="221" t="s">
        <v>67</v>
      </c>
      <c r="F23" s="221" t="s">
        <v>67</v>
      </c>
      <c r="G23" s="221">
        <v>471</v>
      </c>
      <c r="H23" s="221" t="s">
        <v>73</v>
      </c>
      <c r="I23" s="264">
        <v>1438589730</v>
      </c>
      <c r="J23" s="275" t="s">
        <v>93</v>
      </c>
      <c r="K23" s="42" t="s">
        <v>202</v>
      </c>
      <c r="L23" s="80">
        <v>0.49</v>
      </c>
      <c r="M23" s="79" t="s">
        <v>202</v>
      </c>
      <c r="N23" s="80">
        <v>0.99</v>
      </c>
      <c r="O23" s="79" t="s">
        <v>204</v>
      </c>
      <c r="P23" s="88">
        <v>1</v>
      </c>
      <c r="Q23" s="80"/>
      <c r="R23" s="80"/>
      <c r="S23" s="80"/>
      <c r="T23" s="80"/>
      <c r="U23" s="80"/>
      <c r="V23" s="80"/>
      <c r="W23" s="79" t="s">
        <v>66</v>
      </c>
      <c r="X23" s="80"/>
      <c r="Y23" s="39"/>
    </row>
    <row r="24" spans="1:25" ht="40.5" customHeight="1" x14ac:dyDescent="0.35">
      <c r="A24" s="43"/>
      <c r="B24" s="829"/>
      <c r="C24" s="221" t="s">
        <v>2039</v>
      </c>
      <c r="D24" s="82" t="s">
        <v>1944</v>
      </c>
      <c r="E24" s="221" t="s">
        <v>67</v>
      </c>
      <c r="F24" s="221" t="s">
        <v>67</v>
      </c>
      <c r="G24" s="221">
        <v>4945</v>
      </c>
      <c r="H24" s="42" t="s">
        <v>73</v>
      </c>
      <c r="I24" s="72">
        <v>7726230231</v>
      </c>
      <c r="J24" s="275" t="s">
        <v>93</v>
      </c>
      <c r="K24" s="42" t="s">
        <v>202</v>
      </c>
      <c r="L24" s="80">
        <v>0.77</v>
      </c>
      <c r="M24" s="79" t="s">
        <v>202</v>
      </c>
      <c r="N24" s="80">
        <v>0.99</v>
      </c>
      <c r="O24" s="79" t="s">
        <v>204</v>
      </c>
      <c r="P24" s="88">
        <v>1</v>
      </c>
      <c r="Q24" s="80"/>
      <c r="R24" s="80"/>
      <c r="S24" s="80"/>
      <c r="T24" s="80"/>
      <c r="U24" s="80"/>
      <c r="V24" s="80"/>
      <c r="W24" s="79" t="s">
        <v>66</v>
      </c>
      <c r="X24" s="80"/>
      <c r="Y24" s="39"/>
    </row>
    <row r="25" spans="1:25" ht="46" x14ac:dyDescent="0.35">
      <c r="A25" s="43"/>
      <c r="B25" s="829"/>
      <c r="C25" s="221" t="s">
        <v>2040</v>
      </c>
      <c r="D25" s="82" t="s">
        <v>1945</v>
      </c>
      <c r="E25" s="221" t="s">
        <v>67</v>
      </c>
      <c r="F25" s="221" t="s">
        <v>67</v>
      </c>
      <c r="G25" s="221">
        <v>90159</v>
      </c>
      <c r="H25" s="42" t="s">
        <v>73</v>
      </c>
      <c r="I25" s="72">
        <v>33343727699</v>
      </c>
      <c r="J25" s="275" t="s">
        <v>93</v>
      </c>
      <c r="K25" s="42" t="s">
        <v>202</v>
      </c>
      <c r="L25" s="80">
        <v>0.66</v>
      </c>
      <c r="M25" s="79" t="s">
        <v>202</v>
      </c>
      <c r="N25" s="80">
        <v>0.76</v>
      </c>
      <c r="O25" s="79" t="s">
        <v>204</v>
      </c>
      <c r="P25" s="88">
        <v>1</v>
      </c>
      <c r="Q25" s="80"/>
      <c r="R25" s="80"/>
      <c r="S25" s="80"/>
      <c r="T25" s="80"/>
      <c r="U25" s="80"/>
      <c r="V25" s="80"/>
      <c r="W25" s="79" t="s">
        <v>66</v>
      </c>
      <c r="X25" s="80"/>
      <c r="Y25" s="39"/>
    </row>
    <row r="26" spans="1:25" ht="51.75" customHeight="1" x14ac:dyDescent="0.35">
      <c r="A26" s="43"/>
      <c r="B26" s="829"/>
      <c r="C26" s="221" t="s">
        <v>959</v>
      </c>
      <c r="D26" s="82" t="s">
        <v>2053</v>
      </c>
      <c r="E26" s="221" t="s">
        <v>67</v>
      </c>
      <c r="F26" s="221" t="s">
        <v>67</v>
      </c>
      <c r="G26" s="221">
        <v>505</v>
      </c>
      <c r="H26" s="42" t="s">
        <v>73</v>
      </c>
      <c r="I26" s="72">
        <v>1472425092</v>
      </c>
      <c r="J26" s="275" t="s">
        <v>93</v>
      </c>
      <c r="K26" s="42" t="s">
        <v>202</v>
      </c>
      <c r="L26" s="80">
        <v>0.56999999999999995</v>
      </c>
      <c r="M26" s="79" t="s">
        <v>202</v>
      </c>
      <c r="N26" s="80">
        <v>0.99</v>
      </c>
      <c r="O26" s="79" t="s">
        <v>204</v>
      </c>
      <c r="P26" s="88">
        <v>1</v>
      </c>
      <c r="Q26" s="80"/>
      <c r="R26" s="80"/>
      <c r="S26" s="80"/>
      <c r="T26" s="80"/>
      <c r="U26" s="80"/>
      <c r="V26" s="80"/>
      <c r="W26" s="79" t="s">
        <v>66</v>
      </c>
      <c r="X26" s="80"/>
      <c r="Y26" s="39"/>
    </row>
    <row r="27" spans="1:25" ht="58.5" customHeight="1" x14ac:dyDescent="0.35">
      <c r="A27" s="43"/>
      <c r="B27" s="829"/>
      <c r="C27" s="221" t="s">
        <v>832</v>
      </c>
      <c r="D27" s="82" t="s">
        <v>1947</v>
      </c>
      <c r="E27" s="440" t="s">
        <v>67</v>
      </c>
      <c r="F27" s="221" t="s">
        <v>67</v>
      </c>
      <c r="G27" s="221">
        <v>862</v>
      </c>
      <c r="H27" s="42" t="s">
        <v>73</v>
      </c>
      <c r="I27" s="72">
        <v>4036655465</v>
      </c>
      <c r="J27" s="275" t="s">
        <v>93</v>
      </c>
      <c r="K27" s="42" t="s">
        <v>202</v>
      </c>
      <c r="L27" s="80">
        <v>1</v>
      </c>
      <c r="M27" s="79" t="s">
        <v>202</v>
      </c>
      <c r="N27" s="80">
        <v>0.74</v>
      </c>
      <c r="O27" s="79" t="s">
        <v>203</v>
      </c>
      <c r="P27" s="88">
        <v>1</v>
      </c>
      <c r="Q27" s="80"/>
      <c r="R27" s="80"/>
      <c r="S27" s="80"/>
      <c r="T27" s="80"/>
      <c r="U27" s="80"/>
      <c r="V27" s="80"/>
      <c r="W27" s="79" t="s">
        <v>66</v>
      </c>
      <c r="X27" s="80"/>
      <c r="Y27" s="39"/>
    </row>
    <row r="28" spans="1:25" ht="46" x14ac:dyDescent="0.35">
      <c r="A28" s="43"/>
      <c r="B28" s="829"/>
      <c r="C28" s="221" t="s">
        <v>832</v>
      </c>
      <c r="D28" s="101" t="s">
        <v>2103</v>
      </c>
      <c r="E28" s="440" t="s">
        <v>67</v>
      </c>
      <c r="F28" s="221" t="s">
        <v>67</v>
      </c>
      <c r="G28" s="221">
        <v>4520</v>
      </c>
      <c r="H28" s="42" t="s">
        <v>73</v>
      </c>
      <c r="I28" s="72">
        <f>1124434741+18000000000</f>
        <v>19124434741</v>
      </c>
      <c r="J28" s="275" t="s">
        <v>93</v>
      </c>
      <c r="K28" s="42" t="s">
        <v>120</v>
      </c>
      <c r="L28" s="80">
        <v>0.8</v>
      </c>
      <c r="M28" s="79" t="s">
        <v>202</v>
      </c>
      <c r="N28" s="80">
        <v>0.84</v>
      </c>
      <c r="O28" s="79" t="s">
        <v>204</v>
      </c>
      <c r="P28" s="88">
        <v>1</v>
      </c>
      <c r="Q28" s="80"/>
      <c r="R28" s="80"/>
      <c r="S28" s="80"/>
      <c r="T28" s="80"/>
      <c r="U28" s="80"/>
      <c r="V28" s="80"/>
      <c r="W28" s="79" t="s">
        <v>66</v>
      </c>
      <c r="X28" s="80"/>
      <c r="Y28" s="39"/>
    </row>
    <row r="29" spans="1:25" ht="62.25" customHeight="1" x14ac:dyDescent="0.35">
      <c r="A29" s="43"/>
      <c r="B29" s="829"/>
      <c r="C29" s="221" t="s">
        <v>832</v>
      </c>
      <c r="D29" s="101" t="s">
        <v>2104</v>
      </c>
      <c r="E29" s="440" t="s">
        <v>67</v>
      </c>
      <c r="F29" s="221" t="s">
        <v>67</v>
      </c>
      <c r="G29" s="221">
        <v>3200</v>
      </c>
      <c r="H29" s="42" t="s">
        <v>73</v>
      </c>
      <c r="I29" s="72">
        <f>599811408+22000000000</f>
        <v>22599811408</v>
      </c>
      <c r="J29" s="275" t="s">
        <v>93</v>
      </c>
      <c r="K29" s="42" t="s">
        <v>120</v>
      </c>
      <c r="L29" s="80">
        <v>0.8</v>
      </c>
      <c r="M29" s="79" t="s">
        <v>202</v>
      </c>
      <c r="N29" s="80">
        <v>0.88</v>
      </c>
      <c r="O29" s="79" t="s">
        <v>172</v>
      </c>
      <c r="P29" s="88">
        <v>1</v>
      </c>
      <c r="Q29" s="80"/>
      <c r="R29" s="80"/>
      <c r="S29" s="80"/>
      <c r="T29" s="80"/>
      <c r="U29" s="80"/>
      <c r="V29" s="80"/>
      <c r="W29" s="79" t="s">
        <v>199</v>
      </c>
      <c r="X29" s="80">
        <v>1</v>
      </c>
      <c r="Y29" s="39"/>
    </row>
    <row r="30" spans="1:25" ht="52.5" customHeight="1" x14ac:dyDescent="0.35">
      <c r="A30" s="43"/>
      <c r="B30" s="829"/>
      <c r="C30" s="221" t="s">
        <v>832</v>
      </c>
      <c r="D30" s="101" t="s">
        <v>1949</v>
      </c>
      <c r="E30" s="440" t="s">
        <v>67</v>
      </c>
      <c r="F30" s="221" t="s">
        <v>67</v>
      </c>
      <c r="G30" s="221">
        <v>1100</v>
      </c>
      <c r="H30" s="42" t="s">
        <v>73</v>
      </c>
      <c r="I30" s="72">
        <v>4690683324</v>
      </c>
      <c r="J30" s="275" t="s">
        <v>93</v>
      </c>
      <c r="K30" s="42" t="s">
        <v>202</v>
      </c>
      <c r="L30" s="80">
        <v>0.5</v>
      </c>
      <c r="M30" s="79" t="s">
        <v>202</v>
      </c>
      <c r="N30" s="80">
        <v>0.99</v>
      </c>
      <c r="O30" s="79" t="s">
        <v>203</v>
      </c>
      <c r="P30" s="88">
        <v>1</v>
      </c>
      <c r="Q30" s="80"/>
      <c r="R30" s="80"/>
      <c r="S30" s="80"/>
      <c r="T30" s="80"/>
      <c r="U30" s="80"/>
      <c r="V30" s="80"/>
      <c r="W30" s="79" t="s">
        <v>66</v>
      </c>
      <c r="X30" s="80"/>
      <c r="Y30" s="39"/>
    </row>
    <row r="31" spans="1:25" ht="57.5" x14ac:dyDescent="0.35">
      <c r="A31" s="43"/>
      <c r="B31" s="829"/>
      <c r="C31" s="221" t="s">
        <v>832</v>
      </c>
      <c r="D31" s="82" t="s">
        <v>2105</v>
      </c>
      <c r="E31" s="440" t="s">
        <v>67</v>
      </c>
      <c r="F31" s="221" t="s">
        <v>67</v>
      </c>
      <c r="G31" s="221">
        <v>16978</v>
      </c>
      <c r="H31" s="221" t="s">
        <v>73</v>
      </c>
      <c r="I31" s="264">
        <f>1662568872+21000000000</f>
        <v>22662568872</v>
      </c>
      <c r="J31" s="275" t="s">
        <v>93</v>
      </c>
      <c r="K31" s="42" t="s">
        <v>120</v>
      </c>
      <c r="L31" s="80">
        <v>0.4</v>
      </c>
      <c r="M31" s="79" t="s">
        <v>120</v>
      </c>
      <c r="N31" s="80">
        <v>0.96</v>
      </c>
      <c r="O31" s="79" t="s">
        <v>156</v>
      </c>
      <c r="P31" s="88">
        <v>1</v>
      </c>
      <c r="Q31" s="80"/>
      <c r="R31" s="80"/>
      <c r="S31" s="80"/>
      <c r="T31" s="80"/>
      <c r="U31" s="80"/>
      <c r="V31" s="80"/>
      <c r="W31" s="79" t="s">
        <v>193</v>
      </c>
      <c r="X31" s="80">
        <v>1</v>
      </c>
      <c r="Y31" s="39"/>
    </row>
    <row r="32" spans="1:25" ht="49.5" customHeight="1" x14ac:dyDescent="0.35">
      <c r="A32" s="43"/>
      <c r="B32" s="829"/>
      <c r="C32" s="221" t="s">
        <v>770</v>
      </c>
      <c r="D32" s="82" t="s">
        <v>2106</v>
      </c>
      <c r="E32" s="440" t="s">
        <v>67</v>
      </c>
      <c r="F32" s="221" t="s">
        <v>67</v>
      </c>
      <c r="G32" s="221">
        <v>1300</v>
      </c>
      <c r="H32" s="221" t="s">
        <v>73</v>
      </c>
      <c r="I32" s="264">
        <f>350000000+6000000000</f>
        <v>6350000000</v>
      </c>
      <c r="J32" s="275" t="s">
        <v>93</v>
      </c>
      <c r="K32" s="42" t="s">
        <v>120</v>
      </c>
      <c r="L32" s="80">
        <v>0.8</v>
      </c>
      <c r="M32" s="79" t="s">
        <v>120</v>
      </c>
      <c r="N32" s="80">
        <v>0.72</v>
      </c>
      <c r="O32" s="79" t="s">
        <v>156</v>
      </c>
      <c r="P32" s="88">
        <v>1</v>
      </c>
      <c r="Q32" s="80"/>
      <c r="R32" s="80"/>
      <c r="S32" s="80"/>
      <c r="T32" s="80"/>
      <c r="U32" s="80"/>
      <c r="V32" s="80"/>
      <c r="W32" s="79" t="s">
        <v>193</v>
      </c>
      <c r="X32" s="80">
        <v>1</v>
      </c>
      <c r="Y32" s="39"/>
    </row>
    <row r="33" spans="1:25" ht="52.5" customHeight="1" x14ac:dyDescent="0.35">
      <c r="A33" s="43"/>
      <c r="B33" s="829"/>
      <c r="C33" s="221" t="s">
        <v>324</v>
      </c>
      <c r="D33" s="101" t="s">
        <v>2107</v>
      </c>
      <c r="E33" s="440" t="s">
        <v>67</v>
      </c>
      <c r="F33" s="221" t="s">
        <v>67</v>
      </c>
      <c r="G33" s="221">
        <v>1959</v>
      </c>
      <c r="H33" s="221" t="s">
        <v>73</v>
      </c>
      <c r="I33" s="264">
        <v>4703202941</v>
      </c>
      <c r="J33" s="275" t="s">
        <v>93</v>
      </c>
      <c r="K33" s="42" t="s">
        <v>202</v>
      </c>
      <c r="L33" s="80">
        <v>0.49</v>
      </c>
      <c r="M33" s="79" t="s">
        <v>202</v>
      </c>
      <c r="N33" s="80">
        <v>0.99</v>
      </c>
      <c r="O33" s="79" t="s">
        <v>204</v>
      </c>
      <c r="P33" s="88">
        <v>1</v>
      </c>
      <c r="Q33" s="80"/>
      <c r="R33" s="80"/>
      <c r="S33" s="80"/>
      <c r="T33" s="80"/>
      <c r="U33" s="80"/>
      <c r="V33" s="80"/>
      <c r="W33" s="79" t="s">
        <v>66</v>
      </c>
      <c r="X33" s="80"/>
      <c r="Y33" s="39"/>
    </row>
    <row r="34" spans="1:25" ht="40.5" customHeight="1" x14ac:dyDescent="0.35">
      <c r="A34" s="43"/>
      <c r="B34" s="829"/>
      <c r="C34" s="221" t="s">
        <v>736</v>
      </c>
      <c r="D34" s="98" t="s">
        <v>1943</v>
      </c>
      <c r="E34" s="440" t="s">
        <v>67</v>
      </c>
      <c r="F34" s="221" t="s">
        <v>67</v>
      </c>
      <c r="G34" s="221">
        <v>3144</v>
      </c>
      <c r="H34" s="221" t="s">
        <v>73</v>
      </c>
      <c r="I34" s="264">
        <v>19896945530</v>
      </c>
      <c r="J34" s="275" t="s">
        <v>93</v>
      </c>
      <c r="K34" s="42" t="s">
        <v>202</v>
      </c>
      <c r="L34" s="80">
        <v>0.99</v>
      </c>
      <c r="M34" s="79" t="s">
        <v>202</v>
      </c>
      <c r="N34" s="80">
        <v>0.99</v>
      </c>
      <c r="O34" s="79" t="s">
        <v>204</v>
      </c>
      <c r="P34" s="88">
        <v>1</v>
      </c>
      <c r="Q34" s="80"/>
      <c r="R34" s="80"/>
      <c r="S34" s="80"/>
      <c r="T34" s="80"/>
      <c r="U34" s="80"/>
      <c r="V34" s="80"/>
      <c r="W34" s="79" t="s">
        <v>66</v>
      </c>
      <c r="X34" s="80"/>
      <c r="Y34" s="39"/>
    </row>
    <row r="35" spans="1:25" ht="45.75" customHeight="1" x14ac:dyDescent="0.35">
      <c r="A35" s="43"/>
      <c r="B35" s="829"/>
      <c r="C35" s="221" t="s">
        <v>1896</v>
      </c>
      <c r="D35" s="405" t="s">
        <v>1951</v>
      </c>
      <c r="E35" s="440" t="s">
        <v>67</v>
      </c>
      <c r="F35" s="221" t="s">
        <v>67</v>
      </c>
      <c r="G35" s="221">
        <v>577</v>
      </c>
      <c r="H35" s="221" t="s">
        <v>73</v>
      </c>
      <c r="I35" s="264">
        <v>644868125</v>
      </c>
      <c r="J35" s="275" t="s">
        <v>93</v>
      </c>
      <c r="K35" s="42" t="s">
        <v>202</v>
      </c>
      <c r="L35" s="80">
        <v>0.7</v>
      </c>
      <c r="M35" s="79" t="s">
        <v>202</v>
      </c>
      <c r="N35" s="80">
        <v>0.83</v>
      </c>
      <c r="O35" s="79" t="s">
        <v>204</v>
      </c>
      <c r="P35" s="88">
        <v>1</v>
      </c>
      <c r="Q35" s="80"/>
      <c r="R35" s="80"/>
      <c r="S35" s="80"/>
      <c r="T35" s="80"/>
      <c r="U35" s="80"/>
      <c r="V35" s="80"/>
      <c r="W35" s="79" t="s">
        <v>66</v>
      </c>
      <c r="X35" s="80"/>
      <c r="Y35" s="39"/>
    </row>
    <row r="36" spans="1:25" ht="58.5" customHeight="1" x14ac:dyDescent="0.35">
      <c r="A36" s="43"/>
      <c r="B36" s="829"/>
      <c r="C36" s="221" t="s">
        <v>1896</v>
      </c>
      <c r="D36" s="405" t="s">
        <v>1952</v>
      </c>
      <c r="E36" s="440" t="s">
        <v>67</v>
      </c>
      <c r="F36" s="221" t="s">
        <v>67</v>
      </c>
      <c r="G36" s="221">
        <v>13325</v>
      </c>
      <c r="H36" s="221" t="s">
        <v>41</v>
      </c>
      <c r="I36" s="264">
        <v>4258362849</v>
      </c>
      <c r="J36" s="275" t="s">
        <v>93</v>
      </c>
      <c r="K36" s="42" t="s">
        <v>202</v>
      </c>
      <c r="L36" s="80">
        <v>0.97</v>
      </c>
      <c r="M36" s="79" t="s">
        <v>202</v>
      </c>
      <c r="N36" s="80">
        <v>0.99</v>
      </c>
      <c r="O36" s="79" t="s">
        <v>204</v>
      </c>
      <c r="P36" s="88">
        <v>1</v>
      </c>
      <c r="Q36" s="80"/>
      <c r="R36" s="80"/>
      <c r="S36" s="80"/>
      <c r="T36" s="80"/>
      <c r="U36" s="80"/>
      <c r="V36" s="80"/>
      <c r="W36" s="79" t="s">
        <v>66</v>
      </c>
      <c r="X36" s="80"/>
      <c r="Y36" s="39"/>
    </row>
    <row r="37" spans="1:25" ht="57.5" x14ac:dyDescent="0.35">
      <c r="A37" s="43"/>
      <c r="B37" s="829"/>
      <c r="C37" s="221" t="s">
        <v>2050</v>
      </c>
      <c r="D37" s="405" t="s">
        <v>1953</v>
      </c>
      <c r="E37" s="440" t="s">
        <v>67</v>
      </c>
      <c r="F37" s="221" t="s">
        <v>67</v>
      </c>
      <c r="G37" s="221">
        <v>6796</v>
      </c>
      <c r="H37" s="221" t="s">
        <v>73</v>
      </c>
      <c r="I37" s="264">
        <v>3843634757</v>
      </c>
      <c r="J37" s="275" t="s">
        <v>93</v>
      </c>
      <c r="K37" s="42" t="s">
        <v>202</v>
      </c>
      <c r="L37" s="80">
        <v>0.4</v>
      </c>
      <c r="M37" s="79" t="s">
        <v>202</v>
      </c>
      <c r="N37" s="80">
        <v>0.7</v>
      </c>
      <c r="O37" s="79" t="s">
        <v>203</v>
      </c>
      <c r="P37" s="88">
        <v>1</v>
      </c>
      <c r="Q37" s="80"/>
      <c r="R37" s="80"/>
      <c r="S37" s="80"/>
      <c r="T37" s="80"/>
      <c r="U37" s="80"/>
      <c r="V37" s="80"/>
      <c r="W37" s="79" t="s">
        <v>66</v>
      </c>
      <c r="X37" s="80"/>
      <c r="Y37" s="39"/>
    </row>
    <row r="38" spans="1:25" ht="34.5" x14ac:dyDescent="0.35">
      <c r="A38" s="43"/>
      <c r="B38" s="829"/>
      <c r="C38" s="221" t="s">
        <v>2035</v>
      </c>
      <c r="D38" s="82" t="s">
        <v>1915</v>
      </c>
      <c r="E38" s="440" t="s">
        <v>67</v>
      </c>
      <c r="F38" s="221" t="s">
        <v>67</v>
      </c>
      <c r="G38" s="221">
        <v>287</v>
      </c>
      <c r="H38" s="221" t="s">
        <v>73</v>
      </c>
      <c r="I38" s="264">
        <v>8629391072</v>
      </c>
      <c r="J38" s="275" t="s">
        <v>93</v>
      </c>
      <c r="K38" s="42" t="s">
        <v>185</v>
      </c>
      <c r="L38" s="80">
        <v>1</v>
      </c>
      <c r="M38" s="79" t="s">
        <v>202</v>
      </c>
      <c r="N38" s="80">
        <v>0.1</v>
      </c>
      <c r="O38" s="79" t="s">
        <v>203</v>
      </c>
      <c r="P38" s="88">
        <v>1</v>
      </c>
      <c r="Q38" s="80"/>
      <c r="R38" s="80"/>
      <c r="S38" s="80"/>
      <c r="T38" s="80"/>
      <c r="U38" s="80"/>
      <c r="V38" s="80"/>
      <c r="W38" s="79" t="s">
        <v>66</v>
      </c>
      <c r="X38" s="80"/>
      <c r="Y38" s="39"/>
    </row>
    <row r="39" spans="1:25" ht="34.5" x14ac:dyDescent="0.35">
      <c r="A39" s="43"/>
      <c r="B39" s="829"/>
      <c r="C39" s="221" t="s">
        <v>2033</v>
      </c>
      <c r="D39" s="82" t="s">
        <v>1916</v>
      </c>
      <c r="E39" s="440" t="s">
        <v>67</v>
      </c>
      <c r="F39" s="221" t="s">
        <v>67</v>
      </c>
      <c r="G39" s="221">
        <v>2212</v>
      </c>
      <c r="H39" s="221" t="s">
        <v>73</v>
      </c>
      <c r="I39" s="264">
        <v>3856320705</v>
      </c>
      <c r="J39" s="275" t="s">
        <v>93</v>
      </c>
      <c r="K39" s="42" t="s">
        <v>185</v>
      </c>
      <c r="L39" s="80">
        <v>1</v>
      </c>
      <c r="M39" s="79" t="s">
        <v>202</v>
      </c>
      <c r="N39" s="80">
        <v>0.1</v>
      </c>
      <c r="O39" s="79" t="s">
        <v>203</v>
      </c>
      <c r="P39" s="88">
        <v>1</v>
      </c>
      <c r="Q39" s="80"/>
      <c r="R39" s="80"/>
      <c r="S39" s="80"/>
      <c r="T39" s="80"/>
      <c r="U39" s="80"/>
      <c r="V39" s="80"/>
      <c r="W39" s="79" t="s">
        <v>66</v>
      </c>
      <c r="X39" s="80"/>
      <c r="Y39" s="39"/>
    </row>
    <row r="40" spans="1:25" ht="34.5" x14ac:dyDescent="0.35">
      <c r="A40" s="343"/>
      <c r="B40" s="829"/>
      <c r="C40" s="221" t="s">
        <v>2267</v>
      </c>
      <c r="D40" s="82" t="str">
        <f>+'Cierre Financiero 2025'!C16</f>
        <v xml:space="preserve">OPTIMIZACIÒN Y AMPLIACIÒN DEL ACUEEDUCTO DEL ALTO Y BAJO ZARAGOZA - MUNICIPIO DE BUENAVENTURA - VALLLE DEL CAUCA </v>
      </c>
      <c r="E40" s="440" t="s">
        <v>67</v>
      </c>
      <c r="F40" s="221" t="s">
        <v>67</v>
      </c>
      <c r="G40" s="221">
        <v>1950</v>
      </c>
      <c r="H40" s="221" t="s">
        <v>73</v>
      </c>
      <c r="I40" s="264">
        <f>+'Cierre Financiero 2025'!E16</f>
        <v>10364544455</v>
      </c>
      <c r="J40" s="275" t="s">
        <v>93</v>
      </c>
      <c r="K40" s="221" t="s">
        <v>66</v>
      </c>
      <c r="L40" s="403"/>
      <c r="M40" s="365" t="s">
        <v>202</v>
      </c>
      <c r="N40" s="80">
        <v>0.1</v>
      </c>
      <c r="O40" s="365" t="s">
        <v>202</v>
      </c>
      <c r="P40" s="439">
        <v>0.7</v>
      </c>
      <c r="Q40" s="403"/>
      <c r="R40" s="403"/>
      <c r="S40" s="403"/>
      <c r="T40" s="403"/>
      <c r="U40" s="403"/>
      <c r="V40" s="403"/>
      <c r="W40" s="365" t="s">
        <v>203</v>
      </c>
      <c r="X40" s="403">
        <v>1</v>
      </c>
    </row>
    <row r="41" spans="1:25" ht="46" x14ac:dyDescent="0.35">
      <c r="A41" s="43"/>
      <c r="B41" s="829"/>
      <c r="C41" s="221" t="s">
        <v>2035</v>
      </c>
      <c r="D41" s="82" t="str">
        <f>+'Cierre Financiero 2025'!C35</f>
        <v>FORMULACION Y ESTRUCTURACION PARA LA OPTIMIZACION DEL SISTEMA DE ACUEDUCTO Y SISTEMA DE ALCANTARILLADO DEL CORREGIMIENTO DE GALICIA MUNICIPIO DE BUGALAGRANDE - DEPARTAMENTO DEL VALLE DEL CAUCA</v>
      </c>
      <c r="E41" s="440" t="s">
        <v>67</v>
      </c>
      <c r="F41" s="221" t="s">
        <v>67</v>
      </c>
      <c r="G41" s="442">
        <v>1700</v>
      </c>
      <c r="H41" s="221" t="s">
        <v>73</v>
      </c>
      <c r="I41" s="264">
        <f>+'Cierre Financiero 2025'!E35</f>
        <v>850330165</v>
      </c>
      <c r="J41" s="275" t="s">
        <v>93</v>
      </c>
      <c r="K41" s="221" t="s">
        <v>66</v>
      </c>
      <c r="L41" s="80"/>
      <c r="M41" s="79" t="s">
        <v>199</v>
      </c>
      <c r="N41" s="80">
        <v>1</v>
      </c>
      <c r="O41" s="79" t="s">
        <v>203</v>
      </c>
      <c r="P41" s="88">
        <v>1</v>
      </c>
      <c r="Q41" s="80"/>
      <c r="R41" s="80"/>
      <c r="S41" s="80"/>
      <c r="T41" s="80"/>
      <c r="U41" s="80"/>
      <c r="V41" s="80"/>
      <c r="W41" s="79" t="s">
        <v>66</v>
      </c>
      <c r="X41" s="80"/>
      <c r="Y41" s="39"/>
    </row>
    <row r="42" spans="1:25" ht="80.5" x14ac:dyDescent="0.35">
      <c r="A42" s="43"/>
      <c r="B42" s="829"/>
      <c r="C42" s="221" t="s">
        <v>2049</v>
      </c>
      <c r="D42" s="82" t="str">
        <f>+'Cierre Financiero 2025'!C36</f>
        <v xml:space="preserve">FORMULACIÓN Y ESTRUCTURACIÓN DE LOS  ESTUDIOS Y DISEÑOS DEL PROYECTO PARA LA OPTIMIZACIÓN DEL ACUEDUCTOO DE LA VEREDA SONSITO INCLUYENDO LAS VEREDAS DEL MANANTIAL, LA UNIDAD E INCIVA DEL CORREGIMIENTO ZANJÓN HONDO, MUNICIPIO DE GUADALAJARA DE BUGA, DEPARTAMENTO DEL VALLE DEL CAUCA </v>
      </c>
      <c r="E42" s="440" t="s">
        <v>67</v>
      </c>
      <c r="F42" s="221" t="s">
        <v>67</v>
      </c>
      <c r="G42" s="443">
        <v>2208</v>
      </c>
      <c r="H42" s="221" t="s">
        <v>73</v>
      </c>
      <c r="I42" s="264">
        <f>+'Cierre Financiero 2025'!E36</f>
        <v>819950382</v>
      </c>
      <c r="J42" s="275" t="s">
        <v>93</v>
      </c>
      <c r="K42" s="221" t="s">
        <v>66</v>
      </c>
      <c r="L42" s="80"/>
      <c r="M42" s="79" t="s">
        <v>199</v>
      </c>
      <c r="N42" s="80">
        <v>1</v>
      </c>
      <c r="O42" s="79" t="s">
        <v>203</v>
      </c>
      <c r="P42" s="88">
        <v>1</v>
      </c>
      <c r="Q42" s="80"/>
      <c r="R42" s="80"/>
      <c r="S42" s="80"/>
      <c r="T42" s="80"/>
      <c r="U42" s="80"/>
      <c r="V42" s="80"/>
      <c r="W42" s="79" t="s">
        <v>66</v>
      </c>
      <c r="X42" s="80"/>
      <c r="Y42" s="39"/>
    </row>
    <row r="43" spans="1:25" ht="57.5" x14ac:dyDescent="0.35">
      <c r="A43" s="43"/>
      <c r="B43" s="829"/>
      <c r="C43" s="42" t="s">
        <v>2458</v>
      </c>
      <c r="D43" s="82" t="s">
        <v>2257</v>
      </c>
      <c r="E43" s="42" t="s">
        <v>67</v>
      </c>
      <c r="F43" s="42" t="s">
        <v>67</v>
      </c>
      <c r="G43" s="42">
        <v>12871</v>
      </c>
      <c r="H43" s="42" t="s">
        <v>73</v>
      </c>
      <c r="I43" s="81">
        <v>360592145</v>
      </c>
      <c r="J43" s="275" t="s">
        <v>93</v>
      </c>
      <c r="K43" s="221" t="s">
        <v>66</v>
      </c>
      <c r="L43" s="80"/>
      <c r="M43" s="79" t="s">
        <v>199</v>
      </c>
      <c r="N43" s="80">
        <v>1</v>
      </c>
      <c r="O43" s="79" t="s">
        <v>203</v>
      </c>
      <c r="P43" s="88">
        <v>1</v>
      </c>
      <c r="Q43" s="80"/>
      <c r="R43" s="80"/>
      <c r="S43" s="80"/>
      <c r="T43" s="80"/>
      <c r="U43" s="80"/>
      <c r="V43" s="80"/>
      <c r="W43" s="79" t="s">
        <v>66</v>
      </c>
      <c r="X43" s="80"/>
      <c r="Y43" s="39"/>
    </row>
    <row r="44" spans="1:25" ht="57.5" x14ac:dyDescent="0.35">
      <c r="A44" s="43"/>
      <c r="B44" s="829"/>
      <c r="C44" s="221" t="s">
        <v>2044</v>
      </c>
      <c r="D44" s="82" t="str">
        <f>+'Cierre Financiero 2025'!C38</f>
        <v>FORMULACIÓN Y ESTRUCTURACIÓN DE LOS  ESTUDIOS Y DISEÑOS DEL PROYECTO PARA LA OPTIMIZACIÓN DEL SISTEMA DE ACUEDUCTO DEL CORREGIMIENTO BOLO BARRIO NUEVO, MUNICIPIO DE PALMIRA DEPARTAMENTO DEL VALLE DEL CAUCA,</v>
      </c>
      <c r="E44" s="440" t="s">
        <v>67</v>
      </c>
      <c r="F44" s="221" t="s">
        <v>67</v>
      </c>
      <c r="G44" s="442">
        <v>800</v>
      </c>
      <c r="H44" s="221" t="s">
        <v>73</v>
      </c>
      <c r="I44" s="264">
        <f>+'Cierre Financiero 2025'!E38</f>
        <v>292824646</v>
      </c>
      <c r="J44" s="275" t="s">
        <v>93</v>
      </c>
      <c r="K44" s="221" t="s">
        <v>66</v>
      </c>
      <c r="L44" s="80"/>
      <c r="M44" s="79" t="s">
        <v>199</v>
      </c>
      <c r="N44" s="80">
        <v>1</v>
      </c>
      <c r="O44" s="79" t="s">
        <v>203</v>
      </c>
      <c r="P44" s="88">
        <v>1</v>
      </c>
      <c r="Q44" s="80"/>
      <c r="R44" s="80"/>
      <c r="S44" s="80"/>
      <c r="T44" s="80"/>
      <c r="U44" s="80"/>
      <c r="V44" s="80"/>
      <c r="W44" s="79" t="s">
        <v>66</v>
      </c>
      <c r="X44" s="80"/>
      <c r="Y44" s="39"/>
    </row>
    <row r="45" spans="1:25" ht="57.5" x14ac:dyDescent="0.35">
      <c r="A45" s="43"/>
      <c r="B45" s="829"/>
      <c r="C45" s="221" t="s">
        <v>2044</v>
      </c>
      <c r="D45" s="82" t="str">
        <f>+'Cierre Financiero 2025'!C39</f>
        <v>FORMULACIÓN Y ESTRUCTURACIÓN DE LOS  ESTUDIOS Y DISEÑOS DEL PROYECTO PARA LA OPTIMIZACIÓN DEL SISTEMA DE ACUEDUCTO DEL CORREGIMIENTO BOLO ALIZAL, MUNICIPIO DE PALMIRA DEPARTAMENTO DEL VALLE DEL CAUCA</v>
      </c>
      <c r="E45" s="440" t="s">
        <v>67</v>
      </c>
      <c r="F45" s="221" t="s">
        <v>67</v>
      </c>
      <c r="G45" s="442">
        <v>700</v>
      </c>
      <c r="H45" s="221" t="s">
        <v>73</v>
      </c>
      <c r="I45" s="264">
        <f>+'Cierre Financiero 2025'!E39</f>
        <v>290444900</v>
      </c>
      <c r="J45" s="275" t="s">
        <v>93</v>
      </c>
      <c r="K45" s="221" t="s">
        <v>66</v>
      </c>
      <c r="L45" s="80"/>
      <c r="M45" s="79" t="s">
        <v>199</v>
      </c>
      <c r="N45" s="80">
        <v>1</v>
      </c>
      <c r="O45" s="79" t="s">
        <v>203</v>
      </c>
      <c r="P45" s="88">
        <v>1</v>
      </c>
      <c r="Q45" s="80"/>
      <c r="R45" s="80"/>
      <c r="S45" s="80"/>
      <c r="T45" s="80"/>
      <c r="U45" s="80"/>
      <c r="V45" s="80"/>
      <c r="W45" s="79" t="s">
        <v>66</v>
      </c>
      <c r="X45" s="80"/>
      <c r="Y45" s="39"/>
    </row>
    <row r="46" spans="1:25" ht="46" x14ac:dyDescent="0.35">
      <c r="A46" s="43"/>
      <c r="B46" s="829"/>
      <c r="C46" s="221" t="s">
        <v>2124</v>
      </c>
      <c r="D46" s="82" t="str">
        <f>+'Cierre Financiero 2025'!C40</f>
        <v>FORMULACIÓN Y ESTRUCTURACIÓN PARA LA OPTIMIZACIÓN DEL SISTEMA DE ACUEDUCTO DEL CORREGIMIENTO EL PEDREGAL, MUNICIPIO DE FLORIDA, DEPARTAMENTO DEL VALLE DEL CAUCA.</v>
      </c>
      <c r="E46" s="440" t="s">
        <v>67</v>
      </c>
      <c r="F46" s="221" t="s">
        <v>67</v>
      </c>
      <c r="G46" s="442">
        <v>1012</v>
      </c>
      <c r="H46" s="221" t="s">
        <v>73</v>
      </c>
      <c r="I46" s="264">
        <f>+'Cierre Financiero 2025'!E40</f>
        <v>582384806</v>
      </c>
      <c r="J46" s="275" t="s">
        <v>93</v>
      </c>
      <c r="K46" s="221" t="s">
        <v>66</v>
      </c>
      <c r="L46" s="80"/>
      <c r="M46" s="79" t="s">
        <v>199</v>
      </c>
      <c r="N46" s="80">
        <v>1</v>
      </c>
      <c r="O46" s="79" t="s">
        <v>203</v>
      </c>
      <c r="P46" s="88">
        <v>1</v>
      </c>
      <c r="Q46" s="80"/>
      <c r="R46" s="80"/>
      <c r="S46" s="80"/>
      <c r="T46" s="80"/>
      <c r="U46" s="80"/>
      <c r="V46" s="80"/>
      <c r="W46" s="79" t="s">
        <v>66</v>
      </c>
      <c r="X46" s="80"/>
      <c r="Y46" s="39"/>
    </row>
    <row r="47" spans="1:25" ht="60.75" customHeight="1" x14ac:dyDescent="0.35">
      <c r="A47" s="43"/>
      <c r="B47" s="829"/>
      <c r="C47" s="221" t="s">
        <v>2032</v>
      </c>
      <c r="D47" s="82" t="str">
        <f>+'Cierre Financiero 2025'!C41</f>
        <v>FORMULACION Y ESTRUCTURACION DEL PROYECTO  DEL SISTEMA DE ALCANTARILLADO DEL CORREGIMIENTO LA TUPIA, MUNICIPIO DE PRADERA, VALLE DEL CAUCA.</v>
      </c>
      <c r="E47" s="440" t="s">
        <v>67</v>
      </c>
      <c r="F47" s="221" t="s">
        <v>67</v>
      </c>
      <c r="G47" s="442">
        <v>1204</v>
      </c>
      <c r="H47" s="221" t="s">
        <v>73</v>
      </c>
      <c r="I47" s="264">
        <f>+'Cierre Financiero 2025'!E41</f>
        <v>538632114</v>
      </c>
      <c r="J47" s="275" t="s">
        <v>93</v>
      </c>
      <c r="K47" s="221" t="s">
        <v>66</v>
      </c>
      <c r="L47" s="80"/>
      <c r="M47" s="79" t="s">
        <v>199</v>
      </c>
      <c r="N47" s="80">
        <v>1</v>
      </c>
      <c r="O47" s="79" t="s">
        <v>203</v>
      </c>
      <c r="P47" s="88">
        <v>1</v>
      </c>
      <c r="Q47" s="80"/>
      <c r="R47" s="80"/>
      <c r="S47" s="80"/>
      <c r="T47" s="80"/>
      <c r="U47" s="80"/>
      <c r="V47" s="80"/>
      <c r="W47" s="79" t="s">
        <v>66</v>
      </c>
      <c r="X47" s="80"/>
      <c r="Y47" s="39"/>
    </row>
    <row r="48" spans="1:25" ht="62.25" customHeight="1" x14ac:dyDescent="0.35">
      <c r="A48" s="43"/>
      <c r="B48" s="829"/>
      <c r="C48" s="221" t="s">
        <v>2044</v>
      </c>
      <c r="D48" s="82" t="str">
        <f>+'Cierre Financiero 2025'!C42</f>
        <v>FORMULACION Y ESTRUCTURACION DEL PROYECTO DEL SISTEMA DE ACUEDUCTO DE LA VEREDA LA MARÍA EN EL CORREGIMIENTO DE TENJO, MUNICIPIO DE PALMIRA, VALLE DEL CAUCA.</v>
      </c>
      <c r="E48" s="440" t="s">
        <v>67</v>
      </c>
      <c r="F48" s="221" t="s">
        <v>67</v>
      </c>
      <c r="G48" s="442">
        <v>416</v>
      </c>
      <c r="H48" s="221" t="s">
        <v>73</v>
      </c>
      <c r="I48" s="264">
        <f>+'Cierre Financiero 2025'!E42</f>
        <v>472785228</v>
      </c>
      <c r="J48" s="275" t="s">
        <v>93</v>
      </c>
      <c r="K48" s="221" t="s">
        <v>66</v>
      </c>
      <c r="L48" s="80"/>
      <c r="M48" s="79" t="s">
        <v>199</v>
      </c>
      <c r="N48" s="80">
        <v>1</v>
      </c>
      <c r="O48" s="79" t="s">
        <v>203</v>
      </c>
      <c r="P48" s="88">
        <v>1</v>
      </c>
      <c r="Q48" s="80"/>
      <c r="R48" s="80"/>
      <c r="S48" s="80"/>
      <c r="T48" s="80"/>
      <c r="U48" s="80"/>
      <c r="V48" s="80"/>
      <c r="W48" s="79" t="s">
        <v>66</v>
      </c>
      <c r="X48" s="80"/>
      <c r="Y48" s="39"/>
    </row>
    <row r="49" spans="1:25" ht="81.75" customHeight="1" x14ac:dyDescent="0.35">
      <c r="A49" s="43"/>
      <c r="B49" s="829"/>
      <c r="C49" s="221" t="s">
        <v>2131</v>
      </c>
      <c r="D49" s="82" t="str">
        <f>+'Cierre Financiero 2025'!C43</f>
        <v>FORMULACIÓN Y ESTRUCTURACIÓN DE LOS  ESTUDIOS Y DISEÑOS DEL PROYECTO PARA LA OPTIMIZACIÓN DEL SISTEMA DE ACUEDUCTO AGUA DE DIOS ABASTECE A LAS VEREDA ILAMA EL AGRADO Y AGUAS DE DIOS, MUNICIPIO DE RESTREPO DEPARTAMENTO DEL VALLE DEL CAUCA</v>
      </c>
      <c r="E49" s="440" t="s">
        <v>67</v>
      </c>
      <c r="F49" s="221" t="s">
        <v>67</v>
      </c>
      <c r="G49" s="442">
        <v>216</v>
      </c>
      <c r="H49" s="221" t="s">
        <v>73</v>
      </c>
      <c r="I49" s="264">
        <f>+'Cierre Financiero 2025'!E43</f>
        <v>692312192</v>
      </c>
      <c r="J49" s="275" t="s">
        <v>93</v>
      </c>
      <c r="K49" s="221" t="s">
        <v>66</v>
      </c>
      <c r="L49" s="80"/>
      <c r="M49" s="79" t="s">
        <v>199</v>
      </c>
      <c r="N49" s="80">
        <v>1</v>
      </c>
      <c r="O49" s="79" t="s">
        <v>203</v>
      </c>
      <c r="P49" s="88">
        <v>1</v>
      </c>
      <c r="Q49" s="80"/>
      <c r="R49" s="80"/>
      <c r="S49" s="80"/>
      <c r="T49" s="80"/>
      <c r="U49" s="80"/>
      <c r="V49" s="80"/>
      <c r="W49" s="79" t="s">
        <v>66</v>
      </c>
      <c r="X49" s="80"/>
      <c r="Y49" s="39"/>
    </row>
    <row r="50" spans="1:25" ht="83.25" customHeight="1" x14ac:dyDescent="0.35">
      <c r="A50" s="43"/>
      <c r="B50" s="829"/>
      <c r="C50" s="221" t="s">
        <v>2227</v>
      </c>
      <c r="D50" s="82" t="str">
        <f>+'Cierre Financiero 2025'!C44</f>
        <v>ESTRUCTURACIÓN Y FORMULACIÓN DE LOS ESTUDIOS Y DISEÑOS DEL SISTEMA DE ABASTECIMIENTO, TRATAMIENTO Y SUMINISTRO DE AGUA POTABLE, PARA EL ACUEDUCTO INTERVEREDAL
 LA SEDALIA – EL CEDRAL – LA ALBANIA ALTA - LA ALBANIA BAJA – EL PITAL Y BUENOS AIRES MUNICIPIO EL AGUILA</v>
      </c>
      <c r="E50" s="440" t="s">
        <v>67</v>
      </c>
      <c r="F50" s="221" t="s">
        <v>67</v>
      </c>
      <c r="G50" s="442">
        <v>750</v>
      </c>
      <c r="H50" s="221" t="s">
        <v>73</v>
      </c>
      <c r="I50" s="264">
        <f>+'Cierre Financiero 2025'!E44</f>
        <v>633657521</v>
      </c>
      <c r="J50" s="275" t="s">
        <v>93</v>
      </c>
      <c r="K50" s="221" t="s">
        <v>66</v>
      </c>
      <c r="L50" s="80"/>
      <c r="M50" s="79" t="s">
        <v>199</v>
      </c>
      <c r="N50" s="80">
        <v>1</v>
      </c>
      <c r="O50" s="79" t="s">
        <v>203</v>
      </c>
      <c r="P50" s="88">
        <v>1</v>
      </c>
      <c r="Q50" s="80"/>
      <c r="R50" s="80"/>
      <c r="S50" s="80"/>
      <c r="T50" s="80"/>
      <c r="U50" s="80"/>
      <c r="V50" s="80"/>
      <c r="W50" s="79" t="s">
        <v>66</v>
      </c>
      <c r="X50" s="80"/>
      <c r="Y50" s="39"/>
    </row>
    <row r="51" spans="1:25" ht="55.5" customHeight="1" x14ac:dyDescent="0.35">
      <c r="A51" s="43"/>
      <c r="B51" s="829"/>
      <c r="C51" s="221" t="s">
        <v>2129</v>
      </c>
      <c r="D51" s="82" t="str">
        <f>+'Cierre Financiero 2025'!C45</f>
        <v>FORMULACION Y ESTRUCTURACION DEL PROYECTO DEL SISTEMA DE ACUEDUCTO INTERVEREDAL MIRAVALLE,  TAGUALES, SIBERIA Y RIVERALTA MUNICIPIO DE LA VICTORIA - DEPARTAMENTO DEL VALLE DEL CAUCA</v>
      </c>
      <c r="E51" s="440" t="s">
        <v>67</v>
      </c>
      <c r="F51" s="221" t="s">
        <v>67</v>
      </c>
      <c r="G51" s="442">
        <v>698</v>
      </c>
      <c r="H51" s="221" t="s">
        <v>73</v>
      </c>
      <c r="I51" s="264">
        <f>+'Cierre Financiero 2025'!E45</f>
        <v>797217315</v>
      </c>
      <c r="J51" s="275" t="s">
        <v>93</v>
      </c>
      <c r="K51" s="221" t="s">
        <v>66</v>
      </c>
      <c r="L51" s="80"/>
      <c r="M51" s="79" t="s">
        <v>199</v>
      </c>
      <c r="N51" s="80">
        <v>1</v>
      </c>
      <c r="O51" s="79" t="s">
        <v>203</v>
      </c>
      <c r="P51" s="88">
        <v>1</v>
      </c>
      <c r="Q51" s="80"/>
      <c r="R51" s="80"/>
      <c r="S51" s="80"/>
      <c r="T51" s="80"/>
      <c r="U51" s="80"/>
      <c r="V51" s="80"/>
      <c r="W51" s="79" t="s">
        <v>66</v>
      </c>
      <c r="X51" s="80"/>
      <c r="Y51" s="39"/>
    </row>
    <row r="52" spans="1:25" x14ac:dyDescent="0.35">
      <c r="A52" s="43"/>
      <c r="B52" s="829"/>
      <c r="C52" s="42"/>
      <c r="D52" s="98"/>
      <c r="E52" s="98"/>
      <c r="F52" s="42"/>
      <c r="G52" s="42"/>
      <c r="H52" s="42"/>
      <c r="I52" s="72"/>
      <c r="J52" s="81"/>
      <c r="K52" s="42"/>
      <c r="L52" s="80"/>
      <c r="M52" s="79"/>
      <c r="N52" s="80"/>
      <c r="O52" s="79"/>
      <c r="P52" s="88"/>
      <c r="Q52" s="80"/>
      <c r="R52" s="80"/>
      <c r="S52" s="80"/>
      <c r="T52" s="80"/>
      <c r="U52" s="80"/>
      <c r="V52" s="80"/>
      <c r="W52" s="79"/>
      <c r="X52" s="80"/>
      <c r="Y52" s="39"/>
    </row>
    <row r="53" spans="1:25" x14ac:dyDescent="0.35">
      <c r="A53" s="43"/>
      <c r="B53" s="829"/>
      <c r="C53" s="42"/>
      <c r="D53" s="98"/>
      <c r="E53" s="98"/>
      <c r="F53" s="42"/>
      <c r="G53" s="42"/>
      <c r="H53" s="42"/>
      <c r="I53" s="72"/>
      <c r="J53" s="81"/>
      <c r="K53" s="42"/>
      <c r="L53" s="80"/>
      <c r="M53" s="79"/>
      <c r="N53" s="80"/>
      <c r="O53" s="79"/>
      <c r="P53" s="88"/>
      <c r="Q53" s="80"/>
      <c r="R53" s="80"/>
      <c r="S53" s="80"/>
      <c r="T53" s="80"/>
      <c r="U53" s="80"/>
      <c r="V53" s="80"/>
      <c r="W53" s="79"/>
      <c r="X53" s="80"/>
      <c r="Y53" s="39"/>
    </row>
    <row r="54" spans="1:25" x14ac:dyDescent="0.35">
      <c r="A54" s="43"/>
      <c r="B54" s="829"/>
      <c r="C54" s="42"/>
      <c r="D54" s="98"/>
      <c r="E54" s="98"/>
      <c r="F54" s="42"/>
      <c r="G54" s="42"/>
      <c r="H54" s="42"/>
      <c r="I54" s="72"/>
      <c r="J54" s="81"/>
      <c r="K54" s="42"/>
      <c r="L54" s="80"/>
      <c r="M54" s="79"/>
      <c r="N54" s="80"/>
      <c r="O54" s="79"/>
      <c r="P54" s="88"/>
      <c r="Q54" s="80"/>
      <c r="R54" s="80"/>
      <c r="S54" s="80"/>
      <c r="T54" s="80"/>
      <c r="U54" s="80"/>
      <c r="V54" s="80"/>
      <c r="W54" s="79"/>
      <c r="X54" s="80"/>
      <c r="Y54" s="39"/>
    </row>
    <row r="55" spans="1:25" x14ac:dyDescent="0.35">
      <c r="A55" s="43"/>
      <c r="B55" s="854"/>
      <c r="C55" s="42"/>
      <c r="D55" s="99"/>
      <c r="E55" s="99"/>
      <c r="F55" s="44"/>
      <c r="G55" s="42"/>
      <c r="H55" s="42"/>
      <c r="I55" s="68"/>
      <c r="J55" s="81"/>
      <c r="K55" s="42"/>
      <c r="L55" s="80"/>
      <c r="M55" s="79"/>
      <c r="N55" s="80"/>
      <c r="O55" s="79"/>
      <c r="P55" s="88">
        <v>0.48</v>
      </c>
      <c r="Q55" s="80">
        <v>0.48</v>
      </c>
      <c r="R55" s="80">
        <v>0.48</v>
      </c>
      <c r="S55" s="80">
        <v>0.48</v>
      </c>
      <c r="T55" s="80">
        <v>0.48</v>
      </c>
      <c r="U55" s="80">
        <v>0.48</v>
      </c>
      <c r="V55" s="80">
        <v>0.48</v>
      </c>
      <c r="W55" s="79"/>
      <c r="X55" s="80">
        <v>0.48</v>
      </c>
      <c r="Y55" s="39"/>
    </row>
    <row r="56" spans="1:25" x14ac:dyDescent="0.35">
      <c r="A56" s="39"/>
      <c r="B56" s="39"/>
      <c r="C56" s="39"/>
      <c r="D56" s="39"/>
      <c r="E56" s="39"/>
      <c r="F56" s="56"/>
      <c r="G56" s="56"/>
      <c r="H56" s="56"/>
      <c r="I56" s="56"/>
      <c r="J56" s="56"/>
      <c r="K56" s="56"/>
      <c r="L56" s="39"/>
      <c r="M56" s="39"/>
      <c r="N56" s="39"/>
      <c r="O56" s="39"/>
      <c r="P56" s="39"/>
      <c r="Q56" s="39"/>
      <c r="R56" s="39"/>
      <c r="S56" s="39"/>
      <c r="T56" s="39"/>
      <c r="U56" s="39"/>
      <c r="V56" s="39"/>
      <c r="W56" s="39"/>
      <c r="X56" s="39"/>
      <c r="Y56" s="39"/>
    </row>
    <row r="57" spans="1:25" ht="11.25" customHeight="1" x14ac:dyDescent="0.35">
      <c r="A57" s="39"/>
      <c r="B57" s="830" t="s">
        <v>1677</v>
      </c>
      <c r="C57" s="831"/>
      <c r="D57" s="831"/>
      <c r="E57" s="831"/>
      <c r="F57" s="831"/>
      <c r="G57" s="831"/>
      <c r="H57" s="831"/>
      <c r="I57" s="831"/>
      <c r="J57" s="845"/>
      <c r="K57" s="834" t="s">
        <v>1678</v>
      </c>
      <c r="L57" s="836"/>
      <c r="M57" s="834" t="s">
        <v>1679</v>
      </c>
      <c r="N57" s="835"/>
      <c r="O57" s="834" t="s">
        <v>1680</v>
      </c>
      <c r="P57" s="836"/>
      <c r="Q57" s="836"/>
      <c r="R57" s="836"/>
      <c r="S57" s="836"/>
      <c r="T57" s="836"/>
      <c r="U57" s="836"/>
      <c r="V57" s="835"/>
      <c r="W57" s="833" t="s">
        <v>1681</v>
      </c>
      <c r="X57" s="833"/>
      <c r="Y57" s="39"/>
    </row>
    <row r="58" spans="1:25" ht="37.5" customHeight="1" x14ac:dyDescent="0.35">
      <c r="A58" s="43"/>
      <c r="B58" s="57" t="s">
        <v>1463</v>
      </c>
      <c r="C58" s="57" t="s">
        <v>1682</v>
      </c>
      <c r="D58" s="57" t="s">
        <v>1683</v>
      </c>
      <c r="E58" s="58" t="s">
        <v>1884</v>
      </c>
      <c r="F58" s="58" t="s">
        <v>1885</v>
      </c>
      <c r="G58" s="58" t="s">
        <v>1685</v>
      </c>
      <c r="H58" s="57" t="s">
        <v>1686</v>
      </c>
      <c r="I58" s="57" t="s">
        <v>1687</v>
      </c>
      <c r="J58" s="62" t="s">
        <v>1688</v>
      </c>
      <c r="K58" s="62" t="s">
        <v>1694</v>
      </c>
      <c r="L58" s="62" t="s">
        <v>1691</v>
      </c>
      <c r="M58" s="62" t="s">
        <v>1701</v>
      </c>
      <c r="N58" s="62" t="s">
        <v>1702</v>
      </c>
      <c r="O58" s="57" t="s">
        <v>1320</v>
      </c>
      <c r="P58" s="87" t="s">
        <v>1689</v>
      </c>
      <c r="Q58" s="62" t="s">
        <v>1703</v>
      </c>
      <c r="R58" s="62" t="s">
        <v>1704</v>
      </c>
      <c r="S58" s="62" t="s">
        <v>1705</v>
      </c>
      <c r="T58" s="62" t="s">
        <v>1706</v>
      </c>
      <c r="U58" s="62" t="s">
        <v>1707</v>
      </c>
      <c r="V58" s="62" t="s">
        <v>1708</v>
      </c>
      <c r="W58" s="89" t="s">
        <v>1320</v>
      </c>
      <c r="X58" s="89" t="s">
        <v>1689</v>
      </c>
      <c r="Y58" s="39"/>
    </row>
    <row r="59" spans="1:25" ht="57.5" x14ac:dyDescent="0.35">
      <c r="A59" s="43"/>
      <c r="B59" s="837" t="s">
        <v>1692</v>
      </c>
      <c r="C59" s="83" t="s">
        <v>2394</v>
      </c>
      <c r="D59" s="98" t="s">
        <v>2781</v>
      </c>
      <c r="E59" s="221" t="s">
        <v>67</v>
      </c>
      <c r="F59" s="221" t="s">
        <v>67</v>
      </c>
      <c r="G59" s="42">
        <v>180</v>
      </c>
      <c r="H59" s="221" t="s">
        <v>73</v>
      </c>
      <c r="I59" s="248">
        <v>521973005</v>
      </c>
      <c r="J59" s="283" t="s">
        <v>68</v>
      </c>
      <c r="K59" s="83" t="s">
        <v>66</v>
      </c>
      <c r="L59" s="439"/>
      <c r="M59" s="82" t="s">
        <v>92</v>
      </c>
      <c r="N59" s="80">
        <v>0.5</v>
      </c>
      <c r="O59" s="82" t="s">
        <v>139</v>
      </c>
      <c r="P59" s="88">
        <v>1</v>
      </c>
      <c r="Q59" s="80"/>
      <c r="R59" s="80"/>
      <c r="S59" s="80"/>
      <c r="T59" s="80"/>
      <c r="U59" s="80"/>
      <c r="V59" s="80"/>
      <c r="W59" s="83" t="s">
        <v>66</v>
      </c>
      <c r="X59" s="80">
        <v>0.48</v>
      </c>
      <c r="Y59" s="39"/>
    </row>
    <row r="60" spans="1:25" ht="62" x14ac:dyDescent="0.35">
      <c r="B60" s="829"/>
      <c r="C60" s="83" t="s">
        <v>2449</v>
      </c>
      <c r="D60" s="598" t="s">
        <v>2801</v>
      </c>
      <c r="E60" s="221" t="s">
        <v>67</v>
      </c>
      <c r="F60" s="221" t="s">
        <v>67</v>
      </c>
      <c r="G60" s="42">
        <v>18355</v>
      </c>
      <c r="H60" s="221" t="s">
        <v>73</v>
      </c>
      <c r="I60" s="264">
        <v>156000000</v>
      </c>
      <c r="J60" s="283" t="s">
        <v>68</v>
      </c>
      <c r="K60" s="83" t="s">
        <v>66</v>
      </c>
      <c r="L60" s="439"/>
      <c r="M60" s="82" t="s">
        <v>121</v>
      </c>
      <c r="N60" s="80">
        <v>0.98</v>
      </c>
      <c r="O60" s="45" t="s">
        <v>139</v>
      </c>
      <c r="P60" s="88">
        <v>1</v>
      </c>
      <c r="Q60" s="80"/>
      <c r="R60" s="80"/>
      <c r="S60" s="80"/>
      <c r="T60" s="80"/>
      <c r="U60" s="80"/>
      <c r="V60" s="80"/>
      <c r="W60" s="83" t="s">
        <v>66</v>
      </c>
      <c r="X60" s="80">
        <v>0.48</v>
      </c>
      <c r="Y60" s="39"/>
    </row>
    <row r="61" spans="1:25" x14ac:dyDescent="0.35">
      <c r="A61" s="39"/>
      <c r="B61" s="39"/>
      <c r="C61" s="39"/>
      <c r="D61" s="39"/>
      <c r="E61" s="39"/>
      <c r="F61" s="56"/>
      <c r="G61" s="56"/>
      <c r="H61" s="56"/>
      <c r="I61" s="56"/>
      <c r="J61" s="56"/>
      <c r="K61" s="56"/>
      <c r="L61" s="39"/>
      <c r="M61" s="39"/>
      <c r="N61" s="39"/>
      <c r="O61" s="39"/>
      <c r="P61" s="39"/>
      <c r="Q61" s="39"/>
      <c r="R61" s="39"/>
      <c r="S61" s="39"/>
      <c r="T61" s="39"/>
      <c r="U61" s="39"/>
      <c r="V61" s="39"/>
      <c r="W61" s="39"/>
      <c r="X61" s="39"/>
      <c r="Y61" s="39"/>
    </row>
    <row r="62" spans="1:25" ht="11.25" customHeight="1" x14ac:dyDescent="0.35">
      <c r="A62" s="39"/>
      <c r="B62" s="834" t="s">
        <v>1677</v>
      </c>
      <c r="C62" s="836"/>
      <c r="D62" s="836"/>
      <c r="E62" s="836"/>
      <c r="F62" s="836"/>
      <c r="G62" s="836"/>
      <c r="H62" s="836"/>
      <c r="I62" s="836"/>
      <c r="J62" s="835"/>
      <c r="K62" s="834" t="s">
        <v>1678</v>
      </c>
      <c r="L62" s="836"/>
      <c r="M62" s="834" t="s">
        <v>1679</v>
      </c>
      <c r="N62" s="835"/>
      <c r="O62" s="834" t="s">
        <v>1680</v>
      </c>
      <c r="P62" s="836"/>
      <c r="Q62" s="836"/>
      <c r="R62" s="836"/>
      <c r="S62" s="836"/>
      <c r="T62" s="836"/>
      <c r="U62" s="836"/>
      <c r="V62" s="835"/>
      <c r="W62" s="833" t="s">
        <v>1681</v>
      </c>
      <c r="X62" s="833"/>
      <c r="Y62" s="39"/>
    </row>
    <row r="63" spans="1:25" ht="43.5" customHeight="1" x14ac:dyDescent="0.35">
      <c r="A63" s="43"/>
      <c r="B63" s="57" t="s">
        <v>1463</v>
      </c>
      <c r="C63" s="57" t="s">
        <v>1682</v>
      </c>
      <c r="D63" s="57" t="s">
        <v>1683</v>
      </c>
      <c r="E63" s="58" t="s">
        <v>1884</v>
      </c>
      <c r="F63" s="58" t="s">
        <v>1885</v>
      </c>
      <c r="G63" s="58" t="s">
        <v>1685</v>
      </c>
      <c r="H63" s="57" t="s">
        <v>1686</v>
      </c>
      <c r="I63" s="57" t="s">
        <v>1687</v>
      </c>
      <c r="J63" s="62" t="s">
        <v>1688</v>
      </c>
      <c r="K63" s="62" t="s">
        <v>1694</v>
      </c>
      <c r="L63" s="62" t="s">
        <v>1691</v>
      </c>
      <c r="M63" s="62" t="s">
        <v>1701</v>
      </c>
      <c r="N63" s="62" t="s">
        <v>1702</v>
      </c>
      <c r="O63" s="57" t="s">
        <v>1320</v>
      </c>
      <c r="P63" s="87" t="s">
        <v>1689</v>
      </c>
      <c r="Q63" s="62" t="s">
        <v>1703</v>
      </c>
      <c r="R63" s="62" t="s">
        <v>1704</v>
      </c>
      <c r="S63" s="62" t="s">
        <v>1705</v>
      </c>
      <c r="T63" s="62" t="s">
        <v>1706</v>
      </c>
      <c r="U63" s="62" t="s">
        <v>1707</v>
      </c>
      <c r="V63" s="62" t="s">
        <v>1708</v>
      </c>
      <c r="W63" s="89" t="s">
        <v>1320</v>
      </c>
      <c r="X63" s="89" t="s">
        <v>1689</v>
      </c>
      <c r="Y63" s="39"/>
    </row>
    <row r="64" spans="1:25" ht="46" x14ac:dyDescent="0.35">
      <c r="A64" s="43"/>
      <c r="B64" s="837" t="s">
        <v>1492</v>
      </c>
      <c r="C64" s="102" t="s">
        <v>2683</v>
      </c>
      <c r="D64" s="344" t="s">
        <v>2298</v>
      </c>
      <c r="E64" s="221" t="s">
        <v>67</v>
      </c>
      <c r="F64" s="221" t="s">
        <v>67</v>
      </c>
      <c r="G64" s="221">
        <v>393034</v>
      </c>
      <c r="H64" s="221" t="s">
        <v>73</v>
      </c>
      <c r="I64" s="81">
        <v>1530000000</v>
      </c>
      <c r="J64" s="81" t="s">
        <v>68</v>
      </c>
      <c r="K64" s="83" t="s">
        <v>66</v>
      </c>
      <c r="L64" s="80"/>
      <c r="M64" s="79" t="s">
        <v>121</v>
      </c>
      <c r="N64" s="80">
        <v>0.3</v>
      </c>
      <c r="O64" s="45" t="s">
        <v>139</v>
      </c>
      <c r="P64" s="88">
        <v>1</v>
      </c>
      <c r="Q64" s="80">
        <v>0.48</v>
      </c>
      <c r="R64" s="80">
        <v>0.48</v>
      </c>
      <c r="S64" s="80">
        <v>0.48</v>
      </c>
      <c r="T64" s="80">
        <v>0.48</v>
      </c>
      <c r="U64" s="80">
        <v>0.48</v>
      </c>
      <c r="V64" s="80">
        <v>0.48</v>
      </c>
      <c r="W64" s="82"/>
      <c r="X64" s="80">
        <v>0.48</v>
      </c>
      <c r="Y64" s="39"/>
    </row>
    <row r="65" spans="1:25" x14ac:dyDescent="0.35">
      <c r="A65" s="43"/>
      <c r="B65" s="829"/>
      <c r="C65" s="102" t="s">
        <v>2411</v>
      </c>
      <c r="D65" s="344" t="s">
        <v>2228</v>
      </c>
      <c r="E65" s="221" t="s">
        <v>67</v>
      </c>
      <c r="F65" s="221" t="s">
        <v>67</v>
      </c>
      <c r="G65" s="221">
        <v>30367</v>
      </c>
      <c r="H65" s="221" t="s">
        <v>41</v>
      </c>
      <c r="I65" s="81">
        <v>300000000</v>
      </c>
      <c r="J65" s="81" t="s">
        <v>68</v>
      </c>
      <c r="K65" s="83" t="s">
        <v>66</v>
      </c>
      <c r="L65" s="80"/>
      <c r="M65" s="79" t="s">
        <v>121</v>
      </c>
      <c r="N65" s="80">
        <v>0.99</v>
      </c>
      <c r="O65" s="45" t="s">
        <v>139</v>
      </c>
      <c r="P65" s="88">
        <v>1</v>
      </c>
      <c r="Q65" s="80">
        <v>0.48</v>
      </c>
      <c r="R65" s="80">
        <v>0.48</v>
      </c>
      <c r="S65" s="80">
        <v>0.48</v>
      </c>
      <c r="T65" s="80">
        <v>0.48</v>
      </c>
      <c r="U65" s="80">
        <v>0.48</v>
      </c>
      <c r="V65" s="80">
        <v>0.48</v>
      </c>
      <c r="W65" s="45"/>
      <c r="X65" s="80">
        <v>0.48</v>
      </c>
      <c r="Y65" s="39"/>
    </row>
    <row r="66" spans="1:25" ht="23" x14ac:dyDescent="0.35">
      <c r="A66" s="43"/>
      <c r="B66" s="829"/>
      <c r="C66" s="102" t="s">
        <v>2288</v>
      </c>
      <c r="D66" s="82" t="s">
        <v>2391</v>
      </c>
      <c r="E66" s="221" t="s">
        <v>67</v>
      </c>
      <c r="F66" s="221" t="s">
        <v>67</v>
      </c>
      <c r="G66" s="221">
        <v>33829</v>
      </c>
      <c r="H66" s="221" t="s">
        <v>41</v>
      </c>
      <c r="I66" s="81">
        <v>5700900000</v>
      </c>
      <c r="J66" s="81" t="s">
        <v>68</v>
      </c>
      <c r="K66" s="83" t="s">
        <v>66</v>
      </c>
      <c r="L66" s="80"/>
      <c r="M66" s="79" t="s">
        <v>139</v>
      </c>
      <c r="N66" s="80">
        <v>1</v>
      </c>
      <c r="O66" s="45" t="s">
        <v>66</v>
      </c>
      <c r="P66" s="88"/>
      <c r="Q66" s="80">
        <v>0.48</v>
      </c>
      <c r="R66" s="80">
        <v>0.48</v>
      </c>
      <c r="S66" s="80">
        <v>0.48</v>
      </c>
      <c r="T66" s="80">
        <v>0.48</v>
      </c>
      <c r="U66" s="80">
        <v>0.48</v>
      </c>
      <c r="V66" s="80">
        <v>0.48</v>
      </c>
      <c r="W66" s="45" t="s">
        <v>66</v>
      </c>
      <c r="X66" s="80"/>
      <c r="Y66" s="39"/>
    </row>
    <row r="67" spans="1:25" ht="23" x14ac:dyDescent="0.35">
      <c r="A67" s="43"/>
      <c r="B67" s="829"/>
      <c r="C67" s="221" t="s">
        <v>1897</v>
      </c>
      <c r="D67" s="82" t="s">
        <v>2229</v>
      </c>
      <c r="E67" s="221" t="s">
        <v>67</v>
      </c>
      <c r="F67" s="221" t="s">
        <v>67</v>
      </c>
      <c r="G67" s="221">
        <v>3500</v>
      </c>
      <c r="H67" s="221" t="s">
        <v>98</v>
      </c>
      <c r="I67" s="81">
        <v>495000000</v>
      </c>
      <c r="J67" s="81" t="s">
        <v>68</v>
      </c>
      <c r="K67" s="83" t="s">
        <v>66</v>
      </c>
      <c r="L67" s="80"/>
      <c r="M67" s="365" t="s">
        <v>92</v>
      </c>
      <c r="N67" s="80">
        <v>0.5</v>
      </c>
      <c r="O67" s="45" t="s">
        <v>139</v>
      </c>
      <c r="P67" s="88">
        <v>1</v>
      </c>
      <c r="Q67" s="80">
        <v>0.48</v>
      </c>
      <c r="R67" s="80">
        <v>0.48</v>
      </c>
      <c r="S67" s="80">
        <v>0.48</v>
      </c>
      <c r="T67" s="80">
        <v>0.48</v>
      </c>
      <c r="U67" s="80">
        <v>0.48</v>
      </c>
      <c r="V67" s="80">
        <v>0.48</v>
      </c>
      <c r="W67" s="45" t="s">
        <v>66</v>
      </c>
      <c r="X67" s="80">
        <v>0.48</v>
      </c>
      <c r="Y67" s="39"/>
    </row>
    <row r="68" spans="1:25" ht="23" x14ac:dyDescent="0.35">
      <c r="A68" s="43"/>
      <c r="B68" s="829"/>
      <c r="C68" s="221" t="s">
        <v>1897</v>
      </c>
      <c r="D68" s="82" t="s">
        <v>2230</v>
      </c>
      <c r="E68" s="221" t="s">
        <v>67</v>
      </c>
      <c r="F68" s="221" t="s">
        <v>67</v>
      </c>
      <c r="G68" s="221">
        <v>3500</v>
      </c>
      <c r="H68" s="221" t="s">
        <v>98</v>
      </c>
      <c r="I68" s="81">
        <v>800000000</v>
      </c>
      <c r="J68" s="81" t="s">
        <v>68</v>
      </c>
      <c r="K68" s="83" t="s">
        <v>66</v>
      </c>
      <c r="L68" s="80"/>
      <c r="M68" s="365" t="s">
        <v>92</v>
      </c>
      <c r="N68" s="80">
        <v>0.5</v>
      </c>
      <c r="O68" s="67" t="s">
        <v>121</v>
      </c>
      <c r="P68" s="88">
        <v>0.5</v>
      </c>
      <c r="Q68" s="80">
        <v>0.48</v>
      </c>
      <c r="R68" s="80">
        <v>0.48</v>
      </c>
      <c r="S68" s="80">
        <v>0.48</v>
      </c>
      <c r="T68" s="80">
        <v>0.48</v>
      </c>
      <c r="U68" s="80">
        <v>0.48</v>
      </c>
      <c r="V68" s="80">
        <v>0.48</v>
      </c>
      <c r="W68" s="45" t="s">
        <v>139</v>
      </c>
      <c r="X68" s="80">
        <v>1</v>
      </c>
      <c r="Y68" s="39"/>
    </row>
    <row r="69" spans="1:25" ht="23" x14ac:dyDescent="0.35">
      <c r="A69" s="43"/>
      <c r="B69" s="829"/>
      <c r="C69" s="221" t="s">
        <v>295</v>
      </c>
      <c r="D69" s="82" t="s">
        <v>2392</v>
      </c>
      <c r="E69" s="221" t="s">
        <v>67</v>
      </c>
      <c r="F69" s="221" t="s">
        <v>67</v>
      </c>
      <c r="G69" s="221">
        <v>11141</v>
      </c>
      <c r="H69" s="221" t="s">
        <v>98</v>
      </c>
      <c r="I69" s="81">
        <v>480000000</v>
      </c>
      <c r="J69" s="81" t="s">
        <v>68</v>
      </c>
      <c r="K69" s="83" t="s">
        <v>66</v>
      </c>
      <c r="L69" s="80"/>
      <c r="M69" s="365" t="s">
        <v>92</v>
      </c>
      <c r="N69" s="80">
        <v>0.5</v>
      </c>
      <c r="O69" s="45" t="s">
        <v>120</v>
      </c>
      <c r="P69" s="88">
        <v>0.5</v>
      </c>
      <c r="Q69" s="80"/>
      <c r="R69" s="80"/>
      <c r="S69" s="80"/>
      <c r="T69" s="80"/>
      <c r="U69" s="80"/>
      <c r="V69" s="80"/>
      <c r="W69" s="45" t="s">
        <v>139</v>
      </c>
      <c r="X69" s="80">
        <v>1</v>
      </c>
      <c r="Y69" s="39"/>
    </row>
    <row r="70" spans="1:25" ht="72" customHeight="1" x14ac:dyDescent="0.35">
      <c r="A70" s="43"/>
      <c r="B70" s="829"/>
      <c r="C70" s="221" t="s">
        <v>2294</v>
      </c>
      <c r="D70" s="82" t="s">
        <v>1919</v>
      </c>
      <c r="E70" s="221" t="s">
        <v>67</v>
      </c>
      <c r="F70" s="221" t="s">
        <v>67</v>
      </c>
      <c r="G70" s="221">
        <v>746</v>
      </c>
      <c r="H70" s="221" t="s">
        <v>73</v>
      </c>
      <c r="I70" s="81">
        <v>5062409183</v>
      </c>
      <c r="J70" s="81" t="s">
        <v>93</v>
      </c>
      <c r="K70" s="83" t="s">
        <v>66</v>
      </c>
      <c r="L70" s="80"/>
      <c r="M70" s="79" t="s">
        <v>201</v>
      </c>
      <c r="N70" s="80">
        <v>1</v>
      </c>
      <c r="O70" s="45" t="s">
        <v>202</v>
      </c>
      <c r="P70" s="88">
        <v>1</v>
      </c>
      <c r="Q70" s="80"/>
      <c r="R70" s="80"/>
      <c r="S70" s="80"/>
      <c r="T70" s="80"/>
      <c r="U70" s="80"/>
      <c r="V70" s="80"/>
      <c r="W70" s="45" t="s">
        <v>66</v>
      </c>
      <c r="X70" s="80"/>
      <c r="Y70" s="39"/>
    </row>
    <row r="71" spans="1:25" ht="46" x14ac:dyDescent="0.35">
      <c r="A71" s="43"/>
      <c r="B71" s="829"/>
      <c r="C71" s="221" t="s">
        <v>832</v>
      </c>
      <c r="D71" s="456" t="s">
        <v>2270</v>
      </c>
      <c r="E71" s="221" t="s">
        <v>67</v>
      </c>
      <c r="F71" s="221" t="s">
        <v>67</v>
      </c>
      <c r="G71" s="221">
        <v>2345</v>
      </c>
      <c r="H71" s="221" t="s">
        <v>73</v>
      </c>
      <c r="I71" s="81">
        <v>7948058684</v>
      </c>
      <c r="J71" s="81" t="s">
        <v>93</v>
      </c>
      <c r="K71" s="83" t="s">
        <v>66</v>
      </c>
      <c r="L71" s="80"/>
      <c r="M71" s="79" t="s">
        <v>120</v>
      </c>
      <c r="N71" s="80">
        <v>0.7</v>
      </c>
      <c r="O71" s="45" t="s">
        <v>185</v>
      </c>
      <c r="P71" s="88">
        <v>1</v>
      </c>
      <c r="Q71" s="80"/>
      <c r="R71" s="80"/>
      <c r="S71" s="80"/>
      <c r="T71" s="80"/>
      <c r="U71" s="80"/>
      <c r="V71" s="80"/>
      <c r="W71" s="45" t="s">
        <v>199</v>
      </c>
      <c r="X71" s="80">
        <v>1</v>
      </c>
      <c r="Y71" s="39"/>
    </row>
    <row r="72" spans="1:25" ht="45" customHeight="1" x14ac:dyDescent="0.35">
      <c r="A72" s="43"/>
      <c r="B72" s="829"/>
      <c r="C72" s="221" t="s">
        <v>832</v>
      </c>
      <c r="D72" s="82" t="s">
        <v>2102</v>
      </c>
      <c r="E72" s="221" t="s">
        <v>67</v>
      </c>
      <c r="F72" s="221" t="s">
        <v>67</v>
      </c>
      <c r="G72" s="221">
        <v>445</v>
      </c>
      <c r="H72" s="221" t="s">
        <v>73</v>
      </c>
      <c r="I72" s="81">
        <v>4510000000</v>
      </c>
      <c r="J72" s="81" t="s">
        <v>93</v>
      </c>
      <c r="K72" s="83" t="s">
        <v>66</v>
      </c>
      <c r="L72" s="80"/>
      <c r="M72" s="79" t="s">
        <v>120</v>
      </c>
      <c r="N72" s="80">
        <v>0.7</v>
      </c>
      <c r="O72" s="45" t="s">
        <v>185</v>
      </c>
      <c r="P72" s="88">
        <v>1</v>
      </c>
      <c r="Q72" s="80"/>
      <c r="R72" s="80"/>
      <c r="S72" s="80"/>
      <c r="T72" s="80"/>
      <c r="U72" s="80"/>
      <c r="V72" s="80"/>
      <c r="W72" s="45" t="s">
        <v>199</v>
      </c>
      <c r="X72" s="80">
        <v>1</v>
      </c>
      <c r="Y72" s="39"/>
    </row>
    <row r="73" spans="1:25" ht="50.25" customHeight="1" x14ac:dyDescent="0.35">
      <c r="A73" s="43"/>
      <c r="B73" s="829"/>
      <c r="C73" s="221" t="s">
        <v>2036</v>
      </c>
      <c r="D73" s="82" t="s">
        <v>1917</v>
      </c>
      <c r="E73" s="221" t="s">
        <v>67</v>
      </c>
      <c r="F73" s="221" t="s">
        <v>67</v>
      </c>
      <c r="G73" s="221">
        <v>7257</v>
      </c>
      <c r="H73" s="221" t="s">
        <v>41</v>
      </c>
      <c r="I73" s="81">
        <v>1673066653</v>
      </c>
      <c r="J73" s="81" t="s">
        <v>93</v>
      </c>
      <c r="K73" s="83" t="s">
        <v>66</v>
      </c>
      <c r="L73" s="80"/>
      <c r="M73" s="79" t="s">
        <v>202</v>
      </c>
      <c r="N73" s="80">
        <v>0.81</v>
      </c>
      <c r="O73" s="45" t="s">
        <v>203</v>
      </c>
      <c r="P73" s="88">
        <v>1</v>
      </c>
      <c r="Q73" s="80"/>
      <c r="R73" s="80"/>
      <c r="S73" s="80"/>
      <c r="T73" s="80"/>
      <c r="U73" s="80"/>
      <c r="V73" s="80"/>
      <c r="W73" s="45" t="s">
        <v>66</v>
      </c>
      <c r="X73" s="80"/>
      <c r="Y73" s="39"/>
    </row>
    <row r="74" spans="1:25" ht="60.75" customHeight="1" x14ac:dyDescent="0.35">
      <c r="A74" s="43"/>
      <c r="B74" s="829"/>
      <c r="C74" s="63" t="s">
        <v>2802</v>
      </c>
      <c r="D74" s="79" t="s">
        <v>2790</v>
      </c>
      <c r="E74" s="221" t="s">
        <v>67</v>
      </c>
      <c r="F74" s="221" t="s">
        <v>67</v>
      </c>
      <c r="G74" s="42" t="s">
        <v>2803</v>
      </c>
      <c r="H74" s="42" t="s">
        <v>41</v>
      </c>
      <c r="I74" s="81">
        <v>680000000</v>
      </c>
      <c r="J74" s="81" t="s">
        <v>68</v>
      </c>
      <c r="K74" s="83" t="s">
        <v>66</v>
      </c>
      <c r="L74" s="80"/>
      <c r="M74" s="79" t="s">
        <v>66</v>
      </c>
      <c r="N74" s="80"/>
      <c r="O74" s="45" t="s">
        <v>139</v>
      </c>
      <c r="P74" s="88">
        <v>1</v>
      </c>
      <c r="Q74" s="80"/>
      <c r="R74" s="80"/>
      <c r="S74" s="80"/>
      <c r="T74" s="80"/>
      <c r="U74" s="80"/>
      <c r="V74" s="80"/>
      <c r="W74" s="45" t="s">
        <v>66</v>
      </c>
      <c r="X74" s="80"/>
      <c r="Y74" s="39"/>
    </row>
    <row r="75" spans="1:25" ht="72" customHeight="1" x14ac:dyDescent="0.35">
      <c r="A75" s="43"/>
      <c r="B75" s="829"/>
      <c r="C75" s="221" t="s">
        <v>832</v>
      </c>
      <c r="D75" s="654" t="s">
        <v>2792</v>
      </c>
      <c r="E75" s="221" t="s">
        <v>67</v>
      </c>
      <c r="F75" s="221" t="s">
        <v>67</v>
      </c>
      <c r="G75" s="221">
        <v>2345</v>
      </c>
      <c r="H75" s="42" t="s">
        <v>73</v>
      </c>
      <c r="I75" s="81">
        <v>12110546343.48</v>
      </c>
      <c r="J75" s="81" t="s">
        <v>93</v>
      </c>
      <c r="K75" s="83" t="s">
        <v>66</v>
      </c>
      <c r="L75" s="80"/>
      <c r="M75" s="83" t="s">
        <v>66</v>
      </c>
      <c r="N75" s="80"/>
      <c r="O75" s="45" t="s">
        <v>185</v>
      </c>
      <c r="P75" s="88">
        <v>1</v>
      </c>
      <c r="Q75" s="80"/>
      <c r="R75" s="80"/>
      <c r="S75" s="80"/>
      <c r="T75" s="80"/>
      <c r="U75" s="80"/>
      <c r="V75" s="80"/>
      <c r="W75" s="45" t="s">
        <v>199</v>
      </c>
      <c r="X75" s="80">
        <v>1</v>
      </c>
      <c r="Y75" s="39"/>
    </row>
    <row r="76" spans="1:25" ht="50.25" customHeight="1" x14ac:dyDescent="0.35">
      <c r="A76" s="43"/>
      <c r="B76" s="829"/>
      <c r="C76" s="221" t="s">
        <v>2787</v>
      </c>
      <c r="D76" s="405" t="s">
        <v>2796</v>
      </c>
      <c r="E76" s="221" t="s">
        <v>67</v>
      </c>
      <c r="F76" s="221" t="s">
        <v>67</v>
      </c>
      <c r="G76" s="221">
        <v>1204</v>
      </c>
      <c r="H76" s="42" t="s">
        <v>73</v>
      </c>
      <c r="I76" s="81">
        <v>4668100000</v>
      </c>
      <c r="J76" s="81" t="s">
        <v>93</v>
      </c>
      <c r="K76" s="83" t="s">
        <v>66</v>
      </c>
      <c r="L76" s="80"/>
      <c r="M76" s="83" t="s">
        <v>66</v>
      </c>
      <c r="N76" s="80"/>
      <c r="O76" s="45" t="s">
        <v>185</v>
      </c>
      <c r="P76" s="88">
        <v>1</v>
      </c>
      <c r="Q76" s="80"/>
      <c r="R76" s="80"/>
      <c r="S76" s="80"/>
      <c r="T76" s="80"/>
      <c r="U76" s="80"/>
      <c r="V76" s="80"/>
      <c r="W76" s="45" t="s">
        <v>199</v>
      </c>
      <c r="X76" s="80">
        <v>1</v>
      </c>
      <c r="Y76" s="39"/>
    </row>
    <row r="77" spans="1:25" x14ac:dyDescent="0.35">
      <c r="A77" s="39"/>
      <c r="B77" s="39"/>
      <c r="C77" s="39"/>
      <c r="D77" s="39"/>
      <c r="E77" s="39"/>
      <c r="F77" s="39"/>
      <c r="G77" s="39"/>
      <c r="H77" s="39"/>
      <c r="I77" s="39"/>
      <c r="J77" s="51"/>
      <c r="K77" s="51"/>
      <c r="L77" s="51"/>
      <c r="M77" s="51"/>
      <c r="N77" s="51"/>
      <c r="O77" s="51"/>
      <c r="P77" s="39"/>
      <c r="Q77" s="39"/>
      <c r="R77" s="39"/>
      <c r="S77" s="39"/>
      <c r="T77" s="39"/>
      <c r="U77" s="39"/>
      <c r="V77" s="39"/>
      <c r="W77" s="39"/>
      <c r="X77" s="39"/>
      <c r="Y77" s="39"/>
    </row>
    <row r="78" spans="1:25" ht="11.25" customHeight="1" x14ac:dyDescent="0.35">
      <c r="A78" s="39"/>
      <c r="B78" s="834" t="s">
        <v>1677</v>
      </c>
      <c r="C78" s="836"/>
      <c r="D78" s="836"/>
      <c r="E78" s="836"/>
      <c r="F78" s="836"/>
      <c r="G78" s="836"/>
      <c r="H78" s="836"/>
      <c r="I78" s="836"/>
      <c r="J78" s="835"/>
      <c r="K78" s="834" t="s">
        <v>1678</v>
      </c>
      <c r="L78" s="836"/>
      <c r="M78" s="834" t="s">
        <v>1679</v>
      </c>
      <c r="N78" s="835"/>
      <c r="O78" s="834" t="s">
        <v>1680</v>
      </c>
      <c r="P78" s="836"/>
      <c r="Q78" s="836"/>
      <c r="R78" s="836"/>
      <c r="S78" s="836"/>
      <c r="T78" s="836"/>
      <c r="U78" s="836"/>
      <c r="V78" s="835"/>
      <c r="W78" s="833" t="s">
        <v>1681</v>
      </c>
      <c r="X78" s="833"/>
      <c r="Y78" s="39"/>
    </row>
    <row r="79" spans="1:25" ht="37.5" customHeight="1" x14ac:dyDescent="0.35">
      <c r="A79" s="43"/>
      <c r="B79" s="57" t="s">
        <v>1463</v>
      </c>
      <c r="C79" s="57" t="s">
        <v>1682</v>
      </c>
      <c r="D79" s="57" t="s">
        <v>1683</v>
      </c>
      <c r="E79" s="58" t="s">
        <v>1884</v>
      </c>
      <c r="F79" s="58" t="s">
        <v>1885</v>
      </c>
      <c r="G79" s="58" t="s">
        <v>1685</v>
      </c>
      <c r="H79" s="57" t="s">
        <v>1686</v>
      </c>
      <c r="I79" s="57" t="s">
        <v>1687</v>
      </c>
      <c r="J79" s="62" t="s">
        <v>1688</v>
      </c>
      <c r="K79" s="62" t="s">
        <v>1694</v>
      </c>
      <c r="L79" s="62" t="s">
        <v>1691</v>
      </c>
      <c r="M79" s="62" t="s">
        <v>1701</v>
      </c>
      <c r="N79" s="62" t="s">
        <v>1702</v>
      </c>
      <c r="O79" s="57" t="s">
        <v>1320</v>
      </c>
      <c r="P79" s="87" t="s">
        <v>1689</v>
      </c>
      <c r="Q79" s="62" t="s">
        <v>1703</v>
      </c>
      <c r="R79" s="62" t="s">
        <v>1704</v>
      </c>
      <c r="S79" s="62" t="s">
        <v>1705</v>
      </c>
      <c r="T79" s="62" t="s">
        <v>1706</v>
      </c>
      <c r="U79" s="62" t="s">
        <v>1707</v>
      </c>
      <c r="V79" s="62" t="s">
        <v>1708</v>
      </c>
      <c r="W79" s="89" t="s">
        <v>1320</v>
      </c>
      <c r="X79" s="89" t="s">
        <v>1689</v>
      </c>
      <c r="Y79" s="39"/>
    </row>
    <row r="80" spans="1:25" ht="115" x14ac:dyDescent="0.35">
      <c r="A80" s="43"/>
      <c r="B80" s="837" t="s">
        <v>1500</v>
      </c>
      <c r="C80" s="83" t="s">
        <v>2778</v>
      </c>
      <c r="D80" s="122" t="s">
        <v>2799</v>
      </c>
      <c r="E80" s="221" t="s">
        <v>67</v>
      </c>
      <c r="F80" s="221" t="s">
        <v>67</v>
      </c>
      <c r="G80" s="42">
        <v>4650000</v>
      </c>
      <c r="H80" s="42" t="s">
        <v>98</v>
      </c>
      <c r="I80" s="81">
        <v>139200000</v>
      </c>
      <c r="J80" s="81" t="s">
        <v>68</v>
      </c>
      <c r="K80" s="83" t="s">
        <v>66</v>
      </c>
      <c r="L80" s="80"/>
      <c r="M80" s="79" t="s">
        <v>66</v>
      </c>
      <c r="N80" s="80"/>
      <c r="O80" s="82" t="s">
        <v>139</v>
      </c>
      <c r="P80" s="88">
        <v>1</v>
      </c>
      <c r="Q80" s="80">
        <v>0.48</v>
      </c>
      <c r="R80" s="80">
        <v>0.48</v>
      </c>
      <c r="S80" s="80">
        <v>0.48</v>
      </c>
      <c r="T80" s="80">
        <v>0.48</v>
      </c>
      <c r="U80" s="80">
        <v>0.48</v>
      </c>
      <c r="V80" s="80">
        <v>0.48</v>
      </c>
      <c r="W80" s="82" t="s">
        <v>66</v>
      </c>
      <c r="X80" s="80"/>
      <c r="Y80" s="39"/>
    </row>
    <row r="81" spans="1:25" ht="115" x14ac:dyDescent="0.35">
      <c r="A81" s="43"/>
      <c r="B81" s="829"/>
      <c r="C81" s="82" t="s">
        <v>2778</v>
      </c>
      <c r="D81" s="122" t="s">
        <v>2800</v>
      </c>
      <c r="E81" s="221" t="s">
        <v>67</v>
      </c>
      <c r="F81" s="221" t="s">
        <v>67</v>
      </c>
      <c r="G81" s="42">
        <v>4650000</v>
      </c>
      <c r="H81" s="42" t="s">
        <v>98</v>
      </c>
      <c r="I81" s="81">
        <v>120000000</v>
      </c>
      <c r="J81" s="81" t="s">
        <v>68</v>
      </c>
      <c r="K81" s="83" t="s">
        <v>66</v>
      </c>
      <c r="L81" s="80"/>
      <c r="M81" s="79" t="s">
        <v>66</v>
      </c>
      <c r="N81" s="80"/>
      <c r="O81" s="82" t="s">
        <v>139</v>
      </c>
      <c r="P81" s="88">
        <v>1</v>
      </c>
      <c r="Q81" s="80">
        <v>0.48</v>
      </c>
      <c r="R81" s="80">
        <v>0.48</v>
      </c>
      <c r="S81" s="80">
        <v>0.48</v>
      </c>
      <c r="T81" s="80">
        <v>0.48</v>
      </c>
      <c r="U81" s="80">
        <v>0.48</v>
      </c>
      <c r="V81" s="80">
        <v>0.48</v>
      </c>
      <c r="W81" s="45" t="s">
        <v>66</v>
      </c>
      <c r="X81" s="80"/>
      <c r="Y81" s="39"/>
    </row>
    <row r="82" spans="1:25" ht="23" x14ac:dyDescent="0.35">
      <c r="A82" s="43"/>
      <c r="B82" s="829"/>
      <c r="C82" s="83" t="s">
        <v>2804</v>
      </c>
      <c r="D82" s="122" t="s">
        <v>2784</v>
      </c>
      <c r="E82" s="221" t="s">
        <v>67</v>
      </c>
      <c r="F82" s="221" t="s">
        <v>67</v>
      </c>
      <c r="G82" s="221">
        <v>1800</v>
      </c>
      <c r="H82" s="42" t="s">
        <v>73</v>
      </c>
      <c r="I82" s="81">
        <v>150000000</v>
      </c>
      <c r="J82" s="81" t="s">
        <v>68</v>
      </c>
      <c r="K82" s="83" t="s">
        <v>66</v>
      </c>
      <c r="L82" s="80"/>
      <c r="M82" s="79" t="s">
        <v>66</v>
      </c>
      <c r="N82" s="80"/>
      <c r="O82" s="45" t="s">
        <v>203</v>
      </c>
      <c r="P82" s="88">
        <v>1</v>
      </c>
      <c r="Q82" s="80">
        <v>0.48</v>
      </c>
      <c r="R82" s="80">
        <v>0.48</v>
      </c>
      <c r="S82" s="80">
        <v>0.48</v>
      </c>
      <c r="T82" s="80">
        <v>0.48</v>
      </c>
      <c r="U82" s="80">
        <v>0.48</v>
      </c>
      <c r="V82" s="80">
        <v>0.48</v>
      </c>
      <c r="W82" s="45"/>
      <c r="X82" s="80"/>
      <c r="Y82" s="39"/>
    </row>
    <row r="83" spans="1:25" x14ac:dyDescent="0.35">
      <c r="A83" s="39"/>
      <c r="B83" s="39"/>
      <c r="C83" s="39"/>
      <c r="D83" s="39"/>
      <c r="E83" s="39"/>
      <c r="F83" s="39"/>
      <c r="G83" s="39"/>
      <c r="H83" s="39"/>
      <c r="I83" s="39"/>
      <c r="J83" s="39"/>
      <c r="K83" s="39"/>
      <c r="L83" s="39"/>
      <c r="M83" s="39"/>
      <c r="N83" s="39"/>
      <c r="O83" s="39"/>
      <c r="P83" s="39"/>
      <c r="Q83" s="39"/>
      <c r="R83" s="39"/>
      <c r="S83" s="39"/>
      <c r="T83" s="39"/>
      <c r="U83" s="39"/>
      <c r="V83" s="39"/>
      <c r="W83" s="39"/>
      <c r="X83" s="39"/>
      <c r="Y83" s="39"/>
    </row>
    <row r="84" spans="1:25" ht="11.25" customHeight="1" x14ac:dyDescent="0.35">
      <c r="A84" s="39"/>
      <c r="B84" s="834" t="s">
        <v>1677</v>
      </c>
      <c r="C84" s="836"/>
      <c r="D84" s="836"/>
      <c r="E84" s="836"/>
      <c r="F84" s="836"/>
      <c r="G84" s="836"/>
      <c r="H84" s="836"/>
      <c r="I84" s="836"/>
      <c r="J84" s="835"/>
      <c r="K84" s="834" t="s">
        <v>1678</v>
      </c>
      <c r="L84" s="836"/>
      <c r="M84" s="834" t="s">
        <v>1679</v>
      </c>
      <c r="N84" s="835"/>
      <c r="O84" s="834" t="s">
        <v>1680</v>
      </c>
      <c r="P84" s="836"/>
      <c r="Q84" s="836"/>
      <c r="R84" s="836"/>
      <c r="S84" s="836"/>
      <c r="T84" s="836"/>
      <c r="U84" s="836"/>
      <c r="V84" s="835"/>
      <c r="W84" s="834" t="s">
        <v>1681</v>
      </c>
      <c r="X84" s="836"/>
      <c r="Y84" s="39"/>
    </row>
    <row r="85" spans="1:25" ht="34.4" customHeight="1" x14ac:dyDescent="0.35">
      <c r="A85" s="43"/>
      <c r="B85" s="57" t="s">
        <v>1463</v>
      </c>
      <c r="C85" s="57" t="s">
        <v>1682</v>
      </c>
      <c r="D85" s="57" t="s">
        <v>1683</v>
      </c>
      <c r="E85" s="58" t="s">
        <v>1884</v>
      </c>
      <c r="F85" s="58" t="s">
        <v>1885</v>
      </c>
      <c r="G85" s="58" t="s">
        <v>1685</v>
      </c>
      <c r="H85" s="57" t="s">
        <v>1686</v>
      </c>
      <c r="I85" s="57" t="s">
        <v>1687</v>
      </c>
      <c r="J85" s="62" t="s">
        <v>1688</v>
      </c>
      <c r="K85" s="62" t="s">
        <v>1694</v>
      </c>
      <c r="L85" s="62" t="s">
        <v>1691</v>
      </c>
      <c r="M85" s="62" t="s">
        <v>1701</v>
      </c>
      <c r="N85" s="62" t="s">
        <v>1702</v>
      </c>
      <c r="O85" s="57" t="s">
        <v>1320</v>
      </c>
      <c r="P85" s="87" t="s">
        <v>1689</v>
      </c>
      <c r="Q85" s="62" t="s">
        <v>1703</v>
      </c>
      <c r="R85" s="62" t="s">
        <v>1704</v>
      </c>
      <c r="S85" s="62" t="s">
        <v>1705</v>
      </c>
      <c r="T85" s="62" t="s">
        <v>1706</v>
      </c>
      <c r="U85" s="62" t="s">
        <v>1707</v>
      </c>
      <c r="V85" s="62" t="s">
        <v>1708</v>
      </c>
      <c r="W85" s="89" t="s">
        <v>1320</v>
      </c>
      <c r="X85" s="89" t="s">
        <v>1689</v>
      </c>
      <c r="Y85" s="39"/>
    </row>
    <row r="86" spans="1:25" ht="57.5" x14ac:dyDescent="0.35">
      <c r="A86" s="43"/>
      <c r="B86" s="828" t="s">
        <v>1367</v>
      </c>
      <c r="C86" s="83" t="s">
        <v>2396</v>
      </c>
      <c r="D86" s="365" t="s">
        <v>2805</v>
      </c>
      <c r="E86" s="42" t="s">
        <v>67</v>
      </c>
      <c r="F86" s="42" t="s">
        <v>67</v>
      </c>
      <c r="G86" s="42">
        <v>16329</v>
      </c>
      <c r="H86" s="42" t="s">
        <v>73</v>
      </c>
      <c r="I86" s="81">
        <v>20000000</v>
      </c>
      <c r="J86" s="283" t="s">
        <v>68</v>
      </c>
      <c r="K86" s="83" t="s">
        <v>66</v>
      </c>
      <c r="L86" s="80"/>
      <c r="M86" s="79" t="s">
        <v>121</v>
      </c>
      <c r="N86" s="80">
        <v>0.8</v>
      </c>
      <c r="O86" s="82" t="s">
        <v>139</v>
      </c>
      <c r="P86" s="88">
        <v>1</v>
      </c>
      <c r="Q86" s="80"/>
      <c r="R86" s="80"/>
      <c r="S86" s="80"/>
      <c r="T86" s="80"/>
      <c r="U86" s="80"/>
      <c r="V86" s="80"/>
      <c r="W86" s="82" t="s">
        <v>66</v>
      </c>
      <c r="X86" s="80"/>
      <c r="Y86" s="39"/>
    </row>
    <row r="87" spans="1:25" ht="80.5" x14ac:dyDescent="0.35">
      <c r="A87" s="43"/>
      <c r="B87" s="829"/>
      <c r="C87" s="83" t="s">
        <v>2232</v>
      </c>
      <c r="D87" s="456" t="s">
        <v>2806</v>
      </c>
      <c r="E87" s="42" t="s">
        <v>67</v>
      </c>
      <c r="F87" s="42" t="s">
        <v>67</v>
      </c>
      <c r="G87" s="42">
        <v>16329</v>
      </c>
      <c r="H87" s="42" t="s">
        <v>73</v>
      </c>
      <c r="I87" s="272">
        <v>525500000</v>
      </c>
      <c r="J87" s="283" t="s">
        <v>68</v>
      </c>
      <c r="K87" s="83" t="s">
        <v>66</v>
      </c>
      <c r="L87" s="80"/>
      <c r="M87" s="79" t="s">
        <v>121</v>
      </c>
      <c r="N87" s="80">
        <v>0.9</v>
      </c>
      <c r="O87" s="82" t="s">
        <v>139</v>
      </c>
      <c r="P87" s="88">
        <v>1</v>
      </c>
      <c r="Q87" s="80"/>
      <c r="R87" s="80"/>
      <c r="S87" s="80"/>
      <c r="T87" s="80"/>
      <c r="U87" s="80"/>
      <c r="V87" s="80"/>
      <c r="W87" s="82" t="s">
        <v>66</v>
      </c>
      <c r="X87" s="80"/>
      <c r="Y87" s="39"/>
    </row>
    <row r="88" spans="1:25" ht="80.5" x14ac:dyDescent="0.35">
      <c r="A88" s="43"/>
      <c r="B88" s="829"/>
      <c r="C88" s="83" t="s">
        <v>2236</v>
      </c>
      <c r="D88" s="456" t="s">
        <v>2807</v>
      </c>
      <c r="E88" s="42" t="s">
        <v>67</v>
      </c>
      <c r="F88" s="42" t="s">
        <v>67</v>
      </c>
      <c r="G88" s="42">
        <v>16329</v>
      </c>
      <c r="H88" s="42" t="s">
        <v>73</v>
      </c>
      <c r="I88" s="81">
        <v>15000000</v>
      </c>
      <c r="J88" s="283" t="s">
        <v>68</v>
      </c>
      <c r="K88" s="83" t="s">
        <v>66</v>
      </c>
      <c r="L88" s="80"/>
      <c r="M88" s="79" t="s">
        <v>121</v>
      </c>
      <c r="N88" s="80">
        <v>0.6</v>
      </c>
      <c r="O88" s="82" t="s">
        <v>139</v>
      </c>
      <c r="P88" s="88">
        <v>1</v>
      </c>
      <c r="Q88" s="80"/>
      <c r="R88" s="80"/>
      <c r="S88" s="80"/>
      <c r="T88" s="80"/>
      <c r="U88" s="80"/>
      <c r="V88" s="80"/>
      <c r="W88" s="82" t="s">
        <v>66</v>
      </c>
      <c r="X88" s="80"/>
      <c r="Y88" s="39"/>
    </row>
    <row r="89" spans="1:25" ht="70.5" customHeight="1" x14ac:dyDescent="0.35">
      <c r="A89" s="43"/>
      <c r="B89" s="829"/>
      <c r="C89" s="83" t="s">
        <v>2238</v>
      </c>
      <c r="D89" s="456" t="s">
        <v>2808</v>
      </c>
      <c r="E89" s="42" t="s">
        <v>67</v>
      </c>
      <c r="F89" s="42" t="s">
        <v>67</v>
      </c>
      <c r="G89" s="42">
        <v>16329</v>
      </c>
      <c r="H89" s="42" t="s">
        <v>73</v>
      </c>
      <c r="I89" s="81">
        <v>20000000</v>
      </c>
      <c r="J89" s="283" t="s">
        <v>68</v>
      </c>
      <c r="K89" s="83" t="s">
        <v>66</v>
      </c>
      <c r="L89" s="80"/>
      <c r="M89" s="79" t="s">
        <v>121</v>
      </c>
      <c r="N89" s="80">
        <v>0.6</v>
      </c>
      <c r="O89" s="82" t="s">
        <v>139</v>
      </c>
      <c r="P89" s="88">
        <v>1</v>
      </c>
      <c r="Q89" s="80"/>
      <c r="R89" s="80"/>
      <c r="S89" s="80"/>
      <c r="T89" s="80"/>
      <c r="U89" s="80"/>
      <c r="V89" s="80"/>
      <c r="W89" s="82" t="s">
        <v>66</v>
      </c>
      <c r="X89" s="80"/>
      <c r="Y89" s="39"/>
    </row>
    <row r="90" spans="1:25" ht="46" x14ac:dyDescent="0.35">
      <c r="A90" s="43"/>
      <c r="B90" s="829"/>
      <c r="C90" s="83" t="s">
        <v>2238</v>
      </c>
      <c r="D90" s="456" t="s">
        <v>2809</v>
      </c>
      <c r="E90" s="42" t="s">
        <v>67</v>
      </c>
      <c r="F90" s="42" t="s">
        <v>67</v>
      </c>
      <c r="G90" s="42">
        <v>16329</v>
      </c>
      <c r="H90" s="42" t="s">
        <v>73</v>
      </c>
      <c r="I90" s="272">
        <v>60000000</v>
      </c>
      <c r="J90" s="283" t="s">
        <v>68</v>
      </c>
      <c r="K90" s="83" t="s">
        <v>66</v>
      </c>
      <c r="L90" s="80"/>
      <c r="M90" s="79" t="s">
        <v>121</v>
      </c>
      <c r="N90" s="80">
        <v>0.55000000000000004</v>
      </c>
      <c r="O90" s="82" t="s">
        <v>139</v>
      </c>
      <c r="P90" s="88">
        <v>1</v>
      </c>
      <c r="Q90" s="80"/>
      <c r="R90" s="80"/>
      <c r="S90" s="80"/>
      <c r="T90" s="80"/>
      <c r="U90" s="80"/>
      <c r="V90" s="80"/>
      <c r="W90" s="82" t="s">
        <v>66</v>
      </c>
      <c r="X90" s="80"/>
      <c r="Y90" s="39"/>
    </row>
    <row r="91" spans="1:25" ht="80.5" x14ac:dyDescent="0.35">
      <c r="A91" s="43"/>
      <c r="B91" s="829"/>
      <c r="C91" s="83" t="s">
        <v>2238</v>
      </c>
      <c r="D91" s="456" t="s">
        <v>2810</v>
      </c>
      <c r="E91" s="42" t="s">
        <v>67</v>
      </c>
      <c r="F91" s="42" t="s">
        <v>67</v>
      </c>
      <c r="G91" s="42">
        <v>16329</v>
      </c>
      <c r="H91" s="42" t="s">
        <v>73</v>
      </c>
      <c r="I91" s="272">
        <v>55000000</v>
      </c>
      <c r="J91" s="283" t="s">
        <v>68</v>
      </c>
      <c r="K91" s="83" t="s">
        <v>66</v>
      </c>
      <c r="L91" s="80"/>
      <c r="M91" s="79" t="s">
        <v>121</v>
      </c>
      <c r="N91" s="80">
        <v>0.9</v>
      </c>
      <c r="O91" s="82" t="s">
        <v>139</v>
      </c>
      <c r="P91" s="88">
        <v>1</v>
      </c>
      <c r="Q91" s="80"/>
      <c r="R91" s="80"/>
      <c r="S91" s="80"/>
      <c r="T91" s="80"/>
      <c r="U91" s="80"/>
      <c r="V91" s="80"/>
      <c r="W91" s="82" t="s">
        <v>66</v>
      </c>
      <c r="X91" s="80"/>
      <c r="Y91" s="39"/>
    </row>
    <row r="92" spans="1:25" ht="46" x14ac:dyDescent="0.35">
      <c r="A92" s="43"/>
      <c r="B92" s="829"/>
      <c r="C92" s="83" t="s">
        <v>2238</v>
      </c>
      <c r="D92" s="456" t="s">
        <v>2811</v>
      </c>
      <c r="E92" s="42" t="s">
        <v>67</v>
      </c>
      <c r="F92" s="42" t="s">
        <v>67</v>
      </c>
      <c r="G92" s="42">
        <v>16329</v>
      </c>
      <c r="H92" s="42" t="s">
        <v>73</v>
      </c>
      <c r="I92" s="81">
        <v>25000000</v>
      </c>
      <c r="J92" s="283" t="s">
        <v>68</v>
      </c>
      <c r="K92" s="83" t="s">
        <v>66</v>
      </c>
      <c r="L92" s="80"/>
      <c r="M92" s="79" t="s">
        <v>121</v>
      </c>
      <c r="N92" s="80">
        <v>0.6</v>
      </c>
      <c r="O92" s="82" t="s">
        <v>139</v>
      </c>
      <c r="P92" s="88">
        <v>1</v>
      </c>
      <c r="Q92" s="80"/>
      <c r="R92" s="80"/>
      <c r="S92" s="80"/>
      <c r="T92" s="80"/>
      <c r="U92" s="80"/>
      <c r="V92" s="80"/>
      <c r="W92" s="82" t="s">
        <v>66</v>
      </c>
      <c r="X92" s="80"/>
      <c r="Y92" s="39"/>
    </row>
    <row r="93" spans="1:25" ht="90" customHeight="1" x14ac:dyDescent="0.35">
      <c r="A93" s="43"/>
      <c r="B93" s="829"/>
      <c r="C93" s="83" t="s">
        <v>2161</v>
      </c>
      <c r="D93" s="204" t="s">
        <v>2812</v>
      </c>
      <c r="E93" s="42" t="s">
        <v>67</v>
      </c>
      <c r="F93" s="42" t="s">
        <v>67</v>
      </c>
      <c r="G93" s="42">
        <v>1000</v>
      </c>
      <c r="H93" s="42" t="s">
        <v>73</v>
      </c>
      <c r="I93" s="81">
        <v>90000000</v>
      </c>
      <c r="J93" s="283" t="s">
        <v>68</v>
      </c>
      <c r="K93" s="83" t="s">
        <v>66</v>
      </c>
      <c r="L93" s="80"/>
      <c r="M93" s="79" t="s">
        <v>121</v>
      </c>
      <c r="N93" s="80">
        <v>0.33</v>
      </c>
      <c r="O93" s="82" t="s">
        <v>139</v>
      </c>
      <c r="P93" s="88">
        <v>1</v>
      </c>
      <c r="Q93" s="80"/>
      <c r="R93" s="80"/>
      <c r="S93" s="80"/>
      <c r="T93" s="80"/>
      <c r="U93" s="80"/>
      <c r="V93" s="80"/>
      <c r="W93" s="82" t="s">
        <v>66</v>
      </c>
      <c r="X93" s="80"/>
      <c r="Y93" s="39"/>
    </row>
    <row r="94" spans="1:25" ht="60.75" customHeight="1" x14ac:dyDescent="0.35">
      <c r="A94" s="43"/>
      <c r="B94" s="829"/>
      <c r="C94" s="83" t="s">
        <v>2244</v>
      </c>
      <c r="D94" s="456" t="s">
        <v>2813</v>
      </c>
      <c r="E94" s="42" t="s">
        <v>67</v>
      </c>
      <c r="F94" s="42" t="s">
        <v>67</v>
      </c>
      <c r="G94" s="42">
        <v>16329</v>
      </c>
      <c r="H94" s="42" t="s">
        <v>73</v>
      </c>
      <c r="I94" s="81">
        <v>60000000</v>
      </c>
      <c r="J94" s="283" t="s">
        <v>68</v>
      </c>
      <c r="K94" s="83" t="s">
        <v>66</v>
      </c>
      <c r="L94" s="80"/>
      <c r="M94" s="79" t="s">
        <v>121</v>
      </c>
      <c r="N94" s="80">
        <v>0.5</v>
      </c>
      <c r="O94" s="82" t="s">
        <v>139</v>
      </c>
      <c r="P94" s="88">
        <v>1</v>
      </c>
      <c r="Q94" s="80"/>
      <c r="R94" s="80"/>
      <c r="S94" s="80"/>
      <c r="T94" s="80"/>
      <c r="U94" s="80"/>
      <c r="V94" s="80"/>
      <c r="W94" s="82" t="s">
        <v>66</v>
      </c>
      <c r="X94" s="80"/>
      <c r="Y94" s="39"/>
    </row>
    <row r="95" spans="1:25" ht="126.5" x14ac:dyDescent="0.35">
      <c r="A95" s="43"/>
      <c r="B95" s="829"/>
      <c r="C95" s="83" t="s">
        <v>2234</v>
      </c>
      <c r="D95" s="456" t="s">
        <v>2814</v>
      </c>
      <c r="E95" s="42" t="s">
        <v>67</v>
      </c>
      <c r="F95" s="42" t="s">
        <v>67</v>
      </c>
      <c r="G95" s="42">
        <v>4650000</v>
      </c>
      <c r="H95" s="42" t="s">
        <v>98</v>
      </c>
      <c r="I95" s="81">
        <v>50000000</v>
      </c>
      <c r="J95" s="283" t="s">
        <v>68</v>
      </c>
      <c r="K95" s="83" t="s">
        <v>66</v>
      </c>
      <c r="L95" s="80"/>
      <c r="M95" s="79" t="s">
        <v>121</v>
      </c>
      <c r="N95" s="80">
        <v>0.5</v>
      </c>
      <c r="O95" s="82" t="s">
        <v>139</v>
      </c>
      <c r="P95" s="88">
        <v>1</v>
      </c>
      <c r="Q95" s="80"/>
      <c r="R95" s="80"/>
      <c r="S95" s="80"/>
      <c r="T95" s="80"/>
      <c r="U95" s="80"/>
      <c r="V95" s="80"/>
      <c r="W95" s="82" t="s">
        <v>66</v>
      </c>
      <c r="X95" s="80"/>
      <c r="Y95" s="39"/>
    </row>
    <row r="96" spans="1:25" ht="80.5" x14ac:dyDescent="0.35">
      <c r="A96" s="43"/>
      <c r="B96" s="829"/>
      <c r="C96" s="83" t="s">
        <v>2247</v>
      </c>
      <c r="D96" s="456" t="s">
        <v>2815</v>
      </c>
      <c r="E96" s="83" t="s">
        <v>67</v>
      </c>
      <c r="F96" s="83" t="s">
        <v>67</v>
      </c>
      <c r="G96" s="83">
        <v>16329</v>
      </c>
      <c r="H96" s="83" t="s">
        <v>73</v>
      </c>
      <c r="I96" s="81">
        <v>75000000</v>
      </c>
      <c r="J96" s="283" t="s">
        <v>68</v>
      </c>
      <c r="K96" s="83" t="s">
        <v>66</v>
      </c>
      <c r="L96" s="80"/>
      <c r="M96" s="79" t="s">
        <v>121</v>
      </c>
      <c r="N96" s="80">
        <v>0.75</v>
      </c>
      <c r="O96" s="82" t="s">
        <v>139</v>
      </c>
      <c r="P96" s="88">
        <v>1</v>
      </c>
      <c r="Q96" s="80"/>
      <c r="R96" s="80"/>
      <c r="S96" s="80"/>
      <c r="T96" s="80"/>
      <c r="U96" s="80"/>
      <c r="V96" s="80"/>
      <c r="W96" s="82" t="s">
        <v>66</v>
      </c>
      <c r="X96" s="80"/>
      <c r="Y96" s="39"/>
    </row>
    <row r="97" spans="1:25" ht="69" x14ac:dyDescent="0.35">
      <c r="A97" s="43"/>
      <c r="B97" s="829"/>
      <c r="C97" s="83" t="s">
        <v>2250</v>
      </c>
      <c r="D97" s="674" t="s">
        <v>2816</v>
      </c>
      <c r="E97" s="42" t="s">
        <v>67</v>
      </c>
      <c r="F97" s="42" t="s">
        <v>67</v>
      </c>
      <c r="G97" s="42">
        <v>1500</v>
      </c>
      <c r="H97" s="42" t="s">
        <v>73</v>
      </c>
      <c r="I97" s="81">
        <v>5000000</v>
      </c>
      <c r="J97" s="283" t="s">
        <v>68</v>
      </c>
      <c r="K97" s="83" t="s">
        <v>66</v>
      </c>
      <c r="L97" s="80"/>
      <c r="M97" s="79" t="s">
        <v>121</v>
      </c>
      <c r="N97" s="80">
        <v>0.7</v>
      </c>
      <c r="O97" s="82" t="s">
        <v>139</v>
      </c>
      <c r="P97" s="88">
        <v>1</v>
      </c>
      <c r="Q97" s="80"/>
      <c r="R97" s="80"/>
      <c r="S97" s="80"/>
      <c r="T97" s="80"/>
      <c r="U97" s="80"/>
      <c r="V97" s="80"/>
      <c r="W97" s="82" t="s">
        <v>66</v>
      </c>
      <c r="X97" s="80"/>
      <c r="Y97" s="39"/>
    </row>
    <row r="98" spans="1:25" ht="72.75" customHeight="1" x14ac:dyDescent="0.35">
      <c r="A98" s="43"/>
      <c r="B98" s="829"/>
      <c r="C98" s="82" t="s">
        <v>2819</v>
      </c>
      <c r="D98" s="675" t="s">
        <v>2231</v>
      </c>
      <c r="E98" s="274" t="s">
        <v>2776</v>
      </c>
      <c r="F98" s="274" t="s">
        <v>2776</v>
      </c>
      <c r="G98" s="42">
        <v>19680</v>
      </c>
      <c r="H98" s="42" t="s">
        <v>73</v>
      </c>
      <c r="I98" s="81">
        <v>20000000</v>
      </c>
      <c r="J98" s="81" t="s">
        <v>68</v>
      </c>
      <c r="K98" s="83" t="s">
        <v>66</v>
      </c>
      <c r="L98" s="80"/>
      <c r="M98" s="79" t="s">
        <v>66</v>
      </c>
      <c r="N98" s="80"/>
      <c r="O98" s="82" t="s">
        <v>139</v>
      </c>
      <c r="P98" s="88">
        <v>1</v>
      </c>
      <c r="Q98" s="80"/>
      <c r="R98" s="80"/>
      <c r="S98" s="80"/>
      <c r="T98" s="80"/>
      <c r="U98" s="80"/>
      <c r="V98" s="80"/>
      <c r="W98" s="82" t="s">
        <v>66</v>
      </c>
      <c r="X98" s="80"/>
      <c r="Y98" s="39"/>
    </row>
    <row r="99" spans="1:25" ht="80.5" x14ac:dyDescent="0.35">
      <c r="A99" s="43"/>
      <c r="B99" s="829"/>
      <c r="C99" s="82" t="s">
        <v>2817</v>
      </c>
      <c r="D99" s="456" t="s">
        <v>2233</v>
      </c>
      <c r="E99" s="274" t="s">
        <v>2776</v>
      </c>
      <c r="F99" s="274" t="s">
        <v>2776</v>
      </c>
      <c r="G99" s="42">
        <v>708</v>
      </c>
      <c r="H99" s="42" t="s">
        <v>73</v>
      </c>
      <c r="I99" s="81">
        <v>570500000</v>
      </c>
      <c r="J99" s="81" t="s">
        <v>68</v>
      </c>
      <c r="K99" s="83" t="s">
        <v>66</v>
      </c>
      <c r="L99" s="80"/>
      <c r="M99" s="79" t="s">
        <v>66</v>
      </c>
      <c r="N99" s="80"/>
      <c r="O99" s="82" t="s">
        <v>139</v>
      </c>
      <c r="P99" s="88">
        <v>1</v>
      </c>
      <c r="Q99" s="80"/>
      <c r="R99" s="80"/>
      <c r="S99" s="80"/>
      <c r="T99" s="80"/>
      <c r="U99" s="80"/>
      <c r="V99" s="80"/>
      <c r="W99" s="82" t="s">
        <v>66</v>
      </c>
      <c r="X99" s="80"/>
      <c r="Y99" s="39"/>
    </row>
    <row r="100" spans="1:25" ht="115" x14ac:dyDescent="0.35">
      <c r="A100" s="43"/>
      <c r="B100" s="829"/>
      <c r="C100" s="82" t="s">
        <v>2778</v>
      </c>
      <c r="D100" s="456" t="s">
        <v>2235</v>
      </c>
      <c r="E100" s="274" t="s">
        <v>2776</v>
      </c>
      <c r="F100" s="274" t="s">
        <v>2776</v>
      </c>
      <c r="G100" s="340">
        <v>4652512</v>
      </c>
      <c r="H100" s="42" t="s">
        <v>73</v>
      </c>
      <c r="I100" s="81">
        <v>35000000</v>
      </c>
      <c r="J100" s="81" t="s">
        <v>68</v>
      </c>
      <c r="K100" s="83" t="s">
        <v>66</v>
      </c>
      <c r="L100" s="80"/>
      <c r="M100" s="79" t="s">
        <v>66</v>
      </c>
      <c r="N100" s="80"/>
      <c r="O100" s="82" t="s">
        <v>139</v>
      </c>
      <c r="P100" s="88">
        <v>1</v>
      </c>
      <c r="Q100" s="80"/>
      <c r="R100" s="80"/>
      <c r="S100" s="80"/>
      <c r="T100" s="80"/>
      <c r="U100" s="80"/>
      <c r="V100" s="80"/>
      <c r="W100" s="82" t="s">
        <v>66</v>
      </c>
      <c r="X100" s="80"/>
      <c r="Y100" s="39"/>
    </row>
    <row r="101" spans="1:25" ht="96" customHeight="1" x14ac:dyDescent="0.35">
      <c r="A101" s="43"/>
      <c r="B101" s="829"/>
      <c r="C101" s="82" t="s">
        <v>2818</v>
      </c>
      <c r="D101" s="456" t="s">
        <v>2237</v>
      </c>
      <c r="E101" s="274" t="s">
        <v>2776</v>
      </c>
      <c r="F101" s="274" t="s">
        <v>2776</v>
      </c>
      <c r="G101" s="42">
        <v>19680</v>
      </c>
      <c r="H101" s="42" t="s">
        <v>73</v>
      </c>
      <c r="I101" s="81">
        <v>15000000</v>
      </c>
      <c r="J101" s="81" t="s">
        <v>68</v>
      </c>
      <c r="K101" s="83" t="s">
        <v>66</v>
      </c>
      <c r="L101" s="80"/>
      <c r="M101" s="79" t="s">
        <v>66</v>
      </c>
      <c r="N101" s="80"/>
      <c r="O101" s="82" t="s">
        <v>139</v>
      </c>
      <c r="P101" s="88">
        <v>1</v>
      </c>
      <c r="Q101" s="80"/>
      <c r="R101" s="80"/>
      <c r="S101" s="80"/>
      <c r="T101" s="80"/>
      <c r="U101" s="80"/>
      <c r="V101" s="80"/>
      <c r="W101" s="82" t="s">
        <v>66</v>
      </c>
      <c r="X101" s="80"/>
      <c r="Y101" s="39"/>
    </row>
    <row r="102" spans="1:25" ht="80.25" customHeight="1" x14ac:dyDescent="0.35">
      <c r="A102" s="43"/>
      <c r="B102" s="829"/>
      <c r="C102" s="82" t="s">
        <v>2820</v>
      </c>
      <c r="D102" s="456" t="s">
        <v>2239</v>
      </c>
      <c r="E102" s="274" t="s">
        <v>2776</v>
      </c>
      <c r="F102" s="274" t="s">
        <v>2776</v>
      </c>
      <c r="G102" s="42">
        <v>5550</v>
      </c>
      <c r="H102" s="42" t="s">
        <v>73</v>
      </c>
      <c r="I102" s="81">
        <v>20000000</v>
      </c>
      <c r="J102" s="81" t="s">
        <v>68</v>
      </c>
      <c r="K102" s="83" t="s">
        <v>66</v>
      </c>
      <c r="L102" s="80"/>
      <c r="M102" s="79" t="s">
        <v>66</v>
      </c>
      <c r="N102" s="80"/>
      <c r="O102" s="82" t="s">
        <v>139</v>
      </c>
      <c r="P102" s="88">
        <v>1</v>
      </c>
      <c r="Q102" s="80"/>
      <c r="R102" s="80"/>
      <c r="S102" s="80"/>
      <c r="T102" s="80"/>
      <c r="U102" s="80"/>
      <c r="V102" s="80"/>
      <c r="W102" s="82" t="s">
        <v>66</v>
      </c>
      <c r="X102" s="80"/>
      <c r="Y102" s="39"/>
    </row>
    <row r="103" spans="1:25" ht="80.5" x14ac:dyDescent="0.35">
      <c r="A103" s="43"/>
      <c r="B103" s="829"/>
      <c r="C103" s="82" t="s">
        <v>2780</v>
      </c>
      <c r="D103" s="456" t="s">
        <v>2241</v>
      </c>
      <c r="E103" s="274" t="s">
        <v>2776</v>
      </c>
      <c r="F103" s="274" t="s">
        <v>2776</v>
      </c>
      <c r="G103" s="42">
        <v>14051</v>
      </c>
      <c r="H103" s="42" t="s">
        <v>73</v>
      </c>
      <c r="I103" s="81">
        <v>80000000</v>
      </c>
      <c r="J103" s="81" t="s">
        <v>68</v>
      </c>
      <c r="K103" s="83" t="s">
        <v>66</v>
      </c>
      <c r="L103" s="80"/>
      <c r="M103" s="79" t="s">
        <v>66</v>
      </c>
      <c r="N103" s="80"/>
      <c r="O103" s="82" t="s">
        <v>139</v>
      </c>
      <c r="P103" s="88">
        <v>1</v>
      </c>
      <c r="Q103" s="80"/>
      <c r="R103" s="80"/>
      <c r="S103" s="80"/>
      <c r="T103" s="80"/>
      <c r="U103" s="80"/>
      <c r="V103" s="80"/>
      <c r="W103" s="82" t="s">
        <v>66</v>
      </c>
      <c r="X103" s="80"/>
      <c r="Y103" s="39"/>
    </row>
    <row r="104" spans="1:25" ht="57.5" x14ac:dyDescent="0.35">
      <c r="A104" s="43"/>
      <c r="B104" s="829"/>
      <c r="C104" s="82" t="s">
        <v>2780</v>
      </c>
      <c r="D104" s="456" t="s">
        <v>2242</v>
      </c>
      <c r="E104" s="274" t="s">
        <v>2776</v>
      </c>
      <c r="F104" s="274" t="s">
        <v>2776</v>
      </c>
      <c r="G104" s="42">
        <v>14051</v>
      </c>
      <c r="H104" s="42" t="s">
        <v>73</v>
      </c>
      <c r="I104" s="81">
        <v>30000000</v>
      </c>
      <c r="J104" s="81" t="s">
        <v>68</v>
      </c>
      <c r="K104" s="83" t="s">
        <v>66</v>
      </c>
      <c r="L104" s="80"/>
      <c r="M104" s="79" t="s">
        <v>66</v>
      </c>
      <c r="N104" s="80"/>
      <c r="O104" s="82" t="s">
        <v>139</v>
      </c>
      <c r="P104" s="88">
        <v>1</v>
      </c>
      <c r="Q104" s="80"/>
      <c r="R104" s="80"/>
      <c r="S104" s="80"/>
      <c r="T104" s="80"/>
      <c r="U104" s="80"/>
      <c r="V104" s="80"/>
      <c r="W104" s="82" t="s">
        <v>66</v>
      </c>
      <c r="X104" s="80"/>
      <c r="Y104" s="39"/>
    </row>
    <row r="105" spans="1:25" ht="74.25" customHeight="1" x14ac:dyDescent="0.35">
      <c r="A105" s="43"/>
      <c r="B105" s="829"/>
      <c r="C105" s="82" t="s">
        <v>2779</v>
      </c>
      <c r="D105" s="204" t="s">
        <v>2243</v>
      </c>
      <c r="E105" s="274" t="s">
        <v>2776</v>
      </c>
      <c r="F105" s="274" t="s">
        <v>2776</v>
      </c>
      <c r="G105" s="42">
        <v>2034</v>
      </c>
      <c r="H105" s="42" t="s">
        <v>73</v>
      </c>
      <c r="I105" s="81">
        <v>90000000</v>
      </c>
      <c r="J105" s="81" t="s">
        <v>68</v>
      </c>
      <c r="K105" s="83" t="s">
        <v>66</v>
      </c>
      <c r="L105" s="80"/>
      <c r="M105" s="79" t="s">
        <v>66</v>
      </c>
      <c r="N105" s="80"/>
      <c r="O105" s="82" t="s">
        <v>139</v>
      </c>
      <c r="P105" s="88">
        <v>1</v>
      </c>
      <c r="Q105" s="80"/>
      <c r="R105" s="80"/>
      <c r="S105" s="80"/>
      <c r="T105" s="80"/>
      <c r="U105" s="80"/>
      <c r="V105" s="80"/>
      <c r="W105" s="82" t="s">
        <v>66</v>
      </c>
      <c r="X105" s="80"/>
      <c r="Y105" s="39"/>
    </row>
    <row r="106" spans="1:25" ht="92.25" customHeight="1" x14ac:dyDescent="0.35">
      <c r="A106" s="43"/>
      <c r="B106" s="829"/>
      <c r="C106" s="82" t="s">
        <v>2821</v>
      </c>
      <c r="D106" s="456" t="s">
        <v>2245</v>
      </c>
      <c r="E106" s="274" t="s">
        <v>2776</v>
      </c>
      <c r="F106" s="274" t="s">
        <v>2776</v>
      </c>
      <c r="G106" s="42">
        <v>33731</v>
      </c>
      <c r="H106" s="42" t="s">
        <v>73</v>
      </c>
      <c r="I106" s="81">
        <v>15000000</v>
      </c>
      <c r="J106" s="81" t="s">
        <v>68</v>
      </c>
      <c r="K106" s="83" t="s">
        <v>66</v>
      </c>
      <c r="L106" s="80"/>
      <c r="M106" s="79" t="s">
        <v>66</v>
      </c>
      <c r="N106" s="80"/>
      <c r="O106" s="82" t="s">
        <v>139</v>
      </c>
      <c r="P106" s="88">
        <v>1</v>
      </c>
      <c r="Q106" s="80"/>
      <c r="R106" s="80"/>
      <c r="S106" s="80"/>
      <c r="T106" s="80"/>
      <c r="U106" s="80"/>
      <c r="V106" s="80"/>
      <c r="W106" s="82" t="s">
        <v>66</v>
      </c>
      <c r="X106" s="80"/>
      <c r="Y106" s="39"/>
    </row>
    <row r="107" spans="1:25" ht="126.5" x14ac:dyDescent="0.35">
      <c r="A107" s="43"/>
      <c r="B107" s="829"/>
      <c r="C107" s="82" t="s">
        <v>2234</v>
      </c>
      <c r="D107" s="456" t="s">
        <v>2246</v>
      </c>
      <c r="E107" s="274" t="s">
        <v>2776</v>
      </c>
      <c r="F107" s="274" t="s">
        <v>2776</v>
      </c>
      <c r="G107" s="340">
        <v>4652512</v>
      </c>
      <c r="H107" s="42" t="s">
        <v>73</v>
      </c>
      <c r="I107" s="81">
        <v>95000000</v>
      </c>
      <c r="J107" s="81" t="s">
        <v>68</v>
      </c>
      <c r="K107" s="83" t="s">
        <v>66</v>
      </c>
      <c r="L107" s="80"/>
      <c r="M107" s="79" t="s">
        <v>66</v>
      </c>
      <c r="N107" s="80"/>
      <c r="O107" s="82" t="s">
        <v>139</v>
      </c>
      <c r="P107" s="88">
        <v>1</v>
      </c>
      <c r="Q107" s="80"/>
      <c r="R107" s="80"/>
      <c r="S107" s="80"/>
      <c r="T107" s="80"/>
      <c r="U107" s="80"/>
      <c r="V107" s="80"/>
      <c r="W107" s="82" t="s">
        <v>66</v>
      </c>
      <c r="X107" s="80"/>
      <c r="Y107" s="39"/>
    </row>
    <row r="108" spans="1:25" ht="80.5" x14ac:dyDescent="0.35">
      <c r="A108" s="43"/>
      <c r="B108" s="829"/>
      <c r="C108" s="82" t="s">
        <v>2822</v>
      </c>
      <c r="D108" s="456" t="s">
        <v>2248</v>
      </c>
      <c r="E108" s="274" t="s">
        <v>2776</v>
      </c>
      <c r="F108" s="274" t="s">
        <v>2776</v>
      </c>
      <c r="G108" s="42">
        <v>33731</v>
      </c>
      <c r="H108" s="42" t="s">
        <v>73</v>
      </c>
      <c r="I108" s="81">
        <v>80000000</v>
      </c>
      <c r="J108" s="81" t="s">
        <v>68</v>
      </c>
      <c r="K108" s="83" t="s">
        <v>66</v>
      </c>
      <c r="L108" s="80"/>
      <c r="M108" s="79" t="s">
        <v>66</v>
      </c>
      <c r="N108" s="80"/>
      <c r="O108" s="82" t="s">
        <v>139</v>
      </c>
      <c r="P108" s="88">
        <v>1</v>
      </c>
      <c r="Q108" s="80"/>
      <c r="R108" s="80"/>
      <c r="S108" s="80"/>
      <c r="T108" s="80"/>
      <c r="U108" s="80"/>
      <c r="V108" s="80"/>
      <c r="W108" s="82" t="s">
        <v>66</v>
      </c>
      <c r="X108" s="80"/>
      <c r="Y108" s="39"/>
    </row>
    <row r="109" spans="1:25" ht="92" x14ac:dyDescent="0.35">
      <c r="A109" s="43"/>
      <c r="B109" s="829"/>
      <c r="C109" s="82" t="s">
        <v>2817</v>
      </c>
      <c r="D109" s="456" t="s">
        <v>2249</v>
      </c>
      <c r="E109" s="274" t="s">
        <v>2776</v>
      </c>
      <c r="F109" s="274" t="s">
        <v>2776</v>
      </c>
      <c r="G109" s="42">
        <v>708</v>
      </c>
      <c r="H109" s="42" t="s">
        <v>73</v>
      </c>
      <c r="I109" s="81">
        <v>80000000</v>
      </c>
      <c r="J109" s="81" t="s">
        <v>68</v>
      </c>
      <c r="K109" s="83" t="s">
        <v>66</v>
      </c>
      <c r="L109" s="80"/>
      <c r="M109" s="79" t="s">
        <v>66</v>
      </c>
      <c r="N109" s="80"/>
      <c r="O109" s="82" t="s">
        <v>139</v>
      </c>
      <c r="P109" s="88">
        <v>1</v>
      </c>
      <c r="Q109" s="80"/>
      <c r="R109" s="80"/>
      <c r="S109" s="80"/>
      <c r="T109" s="80"/>
      <c r="U109" s="80"/>
      <c r="V109" s="80"/>
      <c r="W109" s="82" t="s">
        <v>66</v>
      </c>
      <c r="X109" s="80"/>
      <c r="Y109" s="39"/>
    </row>
    <row r="110" spans="1:25" ht="80.5" x14ac:dyDescent="0.35">
      <c r="A110" s="43"/>
      <c r="B110" s="829"/>
      <c r="C110" s="82" t="s">
        <v>2802</v>
      </c>
      <c r="D110" s="674" t="s">
        <v>2823</v>
      </c>
      <c r="E110" s="274" t="s">
        <v>2776</v>
      </c>
      <c r="F110" s="274" t="s">
        <v>2776</v>
      </c>
      <c r="G110" s="42" t="s">
        <v>2802</v>
      </c>
      <c r="H110" s="42" t="s">
        <v>73</v>
      </c>
      <c r="I110" s="81">
        <v>1125000000</v>
      </c>
      <c r="J110" s="81" t="s">
        <v>68</v>
      </c>
      <c r="K110" s="83" t="s">
        <v>66</v>
      </c>
      <c r="L110" s="80"/>
      <c r="M110" s="79" t="s">
        <v>66</v>
      </c>
      <c r="N110" s="80"/>
      <c r="O110" s="82" t="s">
        <v>139</v>
      </c>
      <c r="P110" s="88">
        <v>1</v>
      </c>
      <c r="Q110" s="80"/>
      <c r="R110" s="80"/>
      <c r="S110" s="80"/>
      <c r="T110" s="80"/>
      <c r="U110" s="80"/>
      <c r="V110" s="80"/>
      <c r="W110" s="82" t="s">
        <v>66</v>
      </c>
      <c r="X110" s="80"/>
      <c r="Y110" s="39"/>
    </row>
    <row r="111" spans="1:25" ht="57.75" customHeight="1" x14ac:dyDescent="0.35">
      <c r="A111" s="43"/>
      <c r="B111" s="829"/>
      <c r="C111" s="82" t="s">
        <v>2802</v>
      </c>
      <c r="D111" s="674" t="s">
        <v>2777</v>
      </c>
      <c r="E111" s="274" t="s">
        <v>2776</v>
      </c>
      <c r="F111" s="274" t="s">
        <v>2776</v>
      </c>
      <c r="G111" s="42" t="s">
        <v>2802</v>
      </c>
      <c r="H111" s="42" t="s">
        <v>73</v>
      </c>
      <c r="I111" s="81">
        <v>5000000</v>
      </c>
      <c r="J111" s="81" t="s">
        <v>68</v>
      </c>
      <c r="K111" s="83" t="s">
        <v>66</v>
      </c>
      <c r="L111" s="80"/>
      <c r="M111" s="79" t="s">
        <v>66</v>
      </c>
      <c r="N111" s="80"/>
      <c r="O111" s="82" t="s">
        <v>139</v>
      </c>
      <c r="P111" s="88">
        <v>1</v>
      </c>
      <c r="Q111" s="80"/>
      <c r="R111" s="80"/>
      <c r="S111" s="80"/>
      <c r="T111" s="80"/>
      <c r="U111" s="80"/>
      <c r="V111" s="80"/>
      <c r="W111" s="82" t="s">
        <v>66</v>
      </c>
      <c r="X111" s="80"/>
      <c r="Y111" s="39"/>
    </row>
    <row r="112" spans="1:25" ht="69" x14ac:dyDescent="0.35">
      <c r="A112" s="43"/>
      <c r="B112" s="829"/>
      <c r="C112" s="82" t="s">
        <v>2817</v>
      </c>
      <c r="D112" s="674" t="s">
        <v>2252</v>
      </c>
      <c r="E112" s="274" t="s">
        <v>2776</v>
      </c>
      <c r="F112" s="274" t="s">
        <v>2776</v>
      </c>
      <c r="G112" s="42">
        <v>708</v>
      </c>
      <c r="H112" s="42" t="s">
        <v>73</v>
      </c>
      <c r="I112" s="81">
        <v>5000000</v>
      </c>
      <c r="J112" s="81" t="s">
        <v>68</v>
      </c>
      <c r="K112" s="83" t="s">
        <v>66</v>
      </c>
      <c r="L112" s="80"/>
      <c r="M112" s="79" t="s">
        <v>66</v>
      </c>
      <c r="N112" s="80"/>
      <c r="O112" s="82" t="s">
        <v>139</v>
      </c>
      <c r="P112" s="88">
        <v>1</v>
      </c>
      <c r="Q112" s="80"/>
      <c r="R112" s="80"/>
      <c r="S112" s="80"/>
      <c r="T112" s="80"/>
      <c r="U112" s="80"/>
      <c r="V112" s="80"/>
      <c r="W112" s="82" t="s">
        <v>66</v>
      </c>
      <c r="X112" s="80"/>
      <c r="Y112" s="39"/>
    </row>
    <row r="113" spans="1:25" x14ac:dyDescent="0.3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row>
    <row r="114" spans="1:25" ht="11.25" customHeight="1" x14ac:dyDescent="0.35">
      <c r="A114" s="39"/>
      <c r="B114" s="834" t="s">
        <v>1677</v>
      </c>
      <c r="C114" s="836"/>
      <c r="D114" s="836"/>
      <c r="E114" s="836"/>
      <c r="F114" s="836"/>
      <c r="G114" s="836"/>
      <c r="H114" s="836"/>
      <c r="I114" s="836"/>
      <c r="J114" s="836"/>
      <c r="K114" s="834" t="s">
        <v>1678</v>
      </c>
      <c r="L114" s="836"/>
      <c r="M114" s="834" t="s">
        <v>1679</v>
      </c>
      <c r="N114" s="835"/>
      <c r="O114" s="834" t="s">
        <v>1680</v>
      </c>
      <c r="P114" s="836"/>
      <c r="Q114" s="836"/>
      <c r="R114" s="836"/>
      <c r="S114" s="836"/>
      <c r="T114" s="836"/>
      <c r="U114" s="836"/>
      <c r="V114" s="835"/>
      <c r="W114" s="834" t="s">
        <v>1681</v>
      </c>
      <c r="X114" s="836"/>
      <c r="Y114" s="39"/>
    </row>
    <row r="115" spans="1:25" ht="29.25" hidden="1" customHeight="1" x14ac:dyDescent="0.35">
      <c r="A115" s="43"/>
      <c r="B115" s="57" t="s">
        <v>1463</v>
      </c>
      <c r="C115" s="57" t="s">
        <v>1682</v>
      </c>
      <c r="D115" s="57" t="s">
        <v>1683</v>
      </c>
      <c r="E115" s="58" t="s">
        <v>1884</v>
      </c>
      <c r="F115" s="58" t="s">
        <v>1885</v>
      </c>
      <c r="G115" s="58" t="s">
        <v>1685</v>
      </c>
      <c r="H115" s="57" t="s">
        <v>1686</v>
      </c>
      <c r="I115" s="57" t="s">
        <v>1687</v>
      </c>
      <c r="J115" s="62" t="s">
        <v>1688</v>
      </c>
      <c r="K115" s="62" t="s">
        <v>1694</v>
      </c>
      <c r="L115" s="62" t="s">
        <v>1691</v>
      </c>
      <c r="M115" s="62" t="s">
        <v>1701</v>
      </c>
      <c r="N115" s="62" t="s">
        <v>1702</v>
      </c>
      <c r="O115" s="57" t="s">
        <v>1320</v>
      </c>
      <c r="P115" s="87" t="s">
        <v>1689</v>
      </c>
      <c r="Q115" s="62" t="s">
        <v>1703</v>
      </c>
      <c r="R115" s="62" t="s">
        <v>1704</v>
      </c>
      <c r="S115" s="62" t="s">
        <v>1705</v>
      </c>
      <c r="T115" s="62" t="s">
        <v>1706</v>
      </c>
      <c r="U115" s="62" t="s">
        <v>1707</v>
      </c>
      <c r="V115" s="62" t="s">
        <v>1708</v>
      </c>
      <c r="W115" s="89" t="s">
        <v>1320</v>
      </c>
      <c r="X115" s="89" t="s">
        <v>1689</v>
      </c>
      <c r="Y115" s="39"/>
    </row>
    <row r="116" spans="1:25" hidden="1" x14ac:dyDescent="0.35">
      <c r="A116" s="43"/>
      <c r="B116" s="846" t="s">
        <v>1693</v>
      </c>
      <c r="C116" s="42"/>
      <c r="D116" s="100"/>
      <c r="E116" s="100"/>
      <c r="F116" s="42"/>
      <c r="G116" s="42"/>
      <c r="H116" s="42"/>
      <c r="I116" s="81"/>
      <c r="J116" s="81"/>
      <c r="K116" s="83"/>
      <c r="L116" s="80"/>
      <c r="M116" s="79"/>
      <c r="N116" s="80"/>
      <c r="O116" s="82"/>
      <c r="P116" s="88"/>
      <c r="Q116" s="80"/>
      <c r="R116" s="80"/>
      <c r="S116" s="80"/>
      <c r="T116" s="80"/>
      <c r="U116" s="80"/>
      <c r="V116" s="80"/>
      <c r="W116" s="82"/>
      <c r="X116" s="80">
        <v>0.48</v>
      </c>
      <c r="Y116" s="39"/>
    </row>
    <row r="117" spans="1:25" hidden="1" x14ac:dyDescent="0.35">
      <c r="A117" s="43"/>
      <c r="B117" s="847"/>
      <c r="C117" s="42"/>
      <c r="D117" s="101"/>
      <c r="E117" s="101"/>
      <c r="F117" s="42"/>
      <c r="G117" s="42"/>
      <c r="H117" s="42"/>
      <c r="I117" s="81"/>
      <c r="J117" s="81"/>
      <c r="K117" s="83"/>
      <c r="L117" s="80"/>
      <c r="M117" s="79"/>
      <c r="N117" s="80"/>
      <c r="O117" s="45"/>
      <c r="P117" s="88"/>
      <c r="Q117" s="80"/>
      <c r="R117" s="80"/>
      <c r="S117" s="80"/>
      <c r="T117" s="80"/>
      <c r="U117" s="80"/>
      <c r="V117" s="80"/>
      <c r="W117" s="45"/>
      <c r="X117" s="80">
        <v>0.48</v>
      </c>
      <c r="Y117" s="39"/>
    </row>
    <row r="118" spans="1:25" hidden="1" x14ac:dyDescent="0.35">
      <c r="A118" s="43"/>
      <c r="B118" s="847"/>
      <c r="C118" s="42"/>
      <c r="D118" s="101"/>
      <c r="E118" s="101"/>
      <c r="F118" s="42"/>
      <c r="G118" s="42"/>
      <c r="H118" s="42"/>
      <c r="I118" s="81"/>
      <c r="J118" s="81"/>
      <c r="K118" s="83"/>
      <c r="L118" s="80"/>
      <c r="M118" s="79"/>
      <c r="N118" s="80"/>
      <c r="O118" s="45"/>
      <c r="P118" s="88"/>
      <c r="Q118" s="80"/>
      <c r="R118" s="80"/>
      <c r="S118" s="80"/>
      <c r="T118" s="80"/>
      <c r="U118" s="80"/>
      <c r="V118" s="80"/>
      <c r="W118" s="45"/>
      <c r="X118" s="80">
        <v>0.48</v>
      </c>
      <c r="Y118" s="39"/>
    </row>
    <row r="119" spans="1:25" hidden="1" x14ac:dyDescent="0.35">
      <c r="A119" s="43"/>
      <c r="B119" s="847"/>
      <c r="C119" s="42"/>
      <c r="D119" s="101"/>
      <c r="E119" s="101"/>
      <c r="F119" s="42"/>
      <c r="G119" s="42"/>
      <c r="H119" s="42"/>
      <c r="I119" s="81"/>
      <c r="J119" s="81"/>
      <c r="K119" s="83"/>
      <c r="L119" s="80"/>
      <c r="M119" s="79"/>
      <c r="N119" s="80"/>
      <c r="O119" s="82"/>
      <c r="P119" s="88"/>
      <c r="Q119" s="80"/>
      <c r="R119" s="80"/>
      <c r="S119" s="80"/>
      <c r="T119" s="80"/>
      <c r="U119" s="80"/>
      <c r="V119" s="80"/>
      <c r="W119" s="82"/>
      <c r="X119" s="80">
        <v>0.48</v>
      </c>
      <c r="Y119" s="39"/>
    </row>
    <row r="120" spans="1:25" hidden="1" x14ac:dyDescent="0.35">
      <c r="A120" s="43"/>
      <c r="B120" s="847"/>
      <c r="C120" s="42"/>
      <c r="D120" s="101"/>
      <c r="E120" s="101"/>
      <c r="F120" s="42"/>
      <c r="G120" s="42"/>
      <c r="H120" s="42"/>
      <c r="I120" s="81"/>
      <c r="J120" s="81"/>
      <c r="K120" s="42"/>
      <c r="L120" s="80"/>
      <c r="M120" s="79"/>
      <c r="N120" s="80"/>
      <c r="O120" s="45"/>
      <c r="P120" s="88"/>
      <c r="Q120" s="80"/>
      <c r="R120" s="80"/>
      <c r="S120" s="80"/>
      <c r="T120" s="80"/>
      <c r="U120" s="80"/>
      <c r="V120" s="80"/>
      <c r="W120" s="45"/>
      <c r="X120" s="80">
        <v>0.48</v>
      </c>
      <c r="Y120" s="39"/>
    </row>
    <row r="121" spans="1:25" hidden="1" x14ac:dyDescent="0.35">
      <c r="A121" s="43"/>
      <c r="B121" s="847"/>
      <c r="C121" s="42"/>
      <c r="D121" s="101"/>
      <c r="E121" s="101"/>
      <c r="F121" s="42"/>
      <c r="G121" s="42"/>
      <c r="H121" s="42"/>
      <c r="I121" s="81"/>
      <c r="J121" s="81"/>
      <c r="K121" s="42"/>
      <c r="L121" s="80"/>
      <c r="M121" s="79"/>
      <c r="N121" s="80"/>
      <c r="O121" s="45"/>
      <c r="P121" s="88"/>
      <c r="Q121" s="80"/>
      <c r="R121" s="80"/>
      <c r="S121" s="80"/>
      <c r="T121" s="80"/>
      <c r="U121" s="80"/>
      <c r="V121" s="80"/>
      <c r="W121" s="45"/>
      <c r="X121" s="80">
        <v>0.48</v>
      </c>
      <c r="Y121" s="39"/>
    </row>
    <row r="122" spans="1:25" s="52" customFormat="1" x14ac:dyDescent="0.35">
      <c r="A122" s="51"/>
      <c r="B122" s="51"/>
      <c r="C122" s="51"/>
      <c r="D122" s="51"/>
      <c r="E122" s="51"/>
      <c r="F122" s="95"/>
      <c r="G122" s="95"/>
      <c r="H122" s="95"/>
      <c r="I122" s="95"/>
      <c r="J122" s="51"/>
      <c r="K122" s="51"/>
      <c r="L122" s="51"/>
      <c r="M122" s="51"/>
      <c r="N122" s="51"/>
      <c r="O122" s="51"/>
      <c r="P122" s="51"/>
      <c r="Q122" s="51"/>
      <c r="R122" s="51"/>
      <c r="S122" s="51"/>
      <c r="T122" s="51"/>
      <c r="U122" s="51"/>
      <c r="V122" s="51"/>
      <c r="W122" s="51"/>
      <c r="X122" s="51"/>
      <c r="Y122" s="51"/>
    </row>
    <row r="123" spans="1:25" ht="120.75" customHeight="1" x14ac:dyDescent="0.35">
      <c r="A123" s="39"/>
      <c r="B123" s="785"/>
      <c r="C123" s="785"/>
      <c r="D123" s="53"/>
      <c r="E123" s="96"/>
      <c r="F123" s="56"/>
      <c r="G123" s="95"/>
      <c r="H123" s="95"/>
      <c r="I123" s="95"/>
      <c r="J123" s="51"/>
      <c r="K123" s="51"/>
      <c r="L123" s="51"/>
      <c r="M123" s="51"/>
      <c r="N123" s="51"/>
      <c r="O123" s="51"/>
      <c r="P123" s="51"/>
      <c r="Q123" s="51"/>
      <c r="R123" s="51"/>
      <c r="S123" s="51"/>
      <c r="T123" s="51"/>
      <c r="U123" s="51"/>
      <c r="V123" s="51"/>
      <c r="W123" s="51"/>
      <c r="X123" s="51"/>
      <c r="Y123" s="39"/>
    </row>
    <row r="124" spans="1:25" s="55" customFormat="1" x14ac:dyDescent="0.35">
      <c r="A124" s="54"/>
      <c r="B124" s="769" t="s">
        <v>1396</v>
      </c>
      <c r="C124" s="769"/>
      <c r="D124" s="89" t="s">
        <v>1397</v>
      </c>
      <c r="E124" s="96"/>
      <c r="F124" s="56"/>
      <c r="G124" s="96"/>
      <c r="H124" s="96"/>
      <c r="I124" s="96"/>
      <c r="J124" s="51"/>
      <c r="K124" s="51"/>
      <c r="L124" s="51"/>
      <c r="M124" s="51"/>
      <c r="N124" s="84"/>
      <c r="O124" s="84"/>
      <c r="P124" s="84"/>
      <c r="Q124" s="84"/>
      <c r="R124" s="84"/>
      <c r="S124" s="84"/>
      <c r="T124" s="84"/>
      <c r="U124" s="84"/>
      <c r="V124" s="84"/>
      <c r="W124" s="84"/>
      <c r="X124" s="84"/>
      <c r="Y124" s="54"/>
    </row>
    <row r="125" spans="1:25" x14ac:dyDescent="0.35">
      <c r="A125" s="39"/>
      <c r="B125" s="737" t="str">
        <f>+'Cierre Financiero 2026'!B78</f>
        <v xml:space="preserve">ANDRES HERNAN SANCHEZ GUZMAN </v>
      </c>
      <c r="C125" s="737"/>
      <c r="D125" s="270" t="str">
        <f>+'Cierre Financiero 2026'!C78</f>
        <v xml:space="preserve">MOISES CEPEDA RESTREPO </v>
      </c>
      <c r="E125" s="96"/>
      <c r="F125" s="56"/>
      <c r="G125" s="95"/>
      <c r="H125" s="95"/>
      <c r="I125" s="95"/>
      <c r="J125" s="95"/>
      <c r="K125" s="95"/>
      <c r="L125" s="51"/>
      <c r="M125" s="51"/>
      <c r="N125" s="51"/>
      <c r="O125" s="51"/>
      <c r="P125" s="51"/>
      <c r="Q125" s="51"/>
      <c r="R125" s="51"/>
      <c r="S125" s="51"/>
      <c r="T125" s="51"/>
      <c r="U125" s="51"/>
      <c r="V125" s="51"/>
      <c r="W125" s="51"/>
      <c r="X125" s="51"/>
      <c r="Y125" s="39"/>
    </row>
    <row r="126" spans="1:25" x14ac:dyDescent="0.35">
      <c r="A126" s="39"/>
      <c r="B126" s="39"/>
      <c r="C126" s="39"/>
      <c r="D126" s="39"/>
      <c r="E126" s="39"/>
      <c r="F126" s="56"/>
      <c r="G126" s="56"/>
      <c r="H126" s="56"/>
      <c r="I126" s="56"/>
      <c r="J126" s="56"/>
      <c r="K126" s="56"/>
      <c r="L126" s="39"/>
      <c r="M126" s="39"/>
      <c r="N126" s="39"/>
      <c r="O126" s="39"/>
      <c r="P126" s="39"/>
      <c r="Q126" s="39"/>
      <c r="R126" s="39"/>
      <c r="S126" s="39"/>
      <c r="T126" s="39"/>
      <c r="U126" s="39"/>
      <c r="V126" s="39"/>
      <c r="W126" s="39"/>
      <c r="X126" s="39"/>
      <c r="Y126" s="39"/>
    </row>
  </sheetData>
  <mergeCells count="45">
    <mergeCell ref="B124:C124"/>
    <mergeCell ref="B125:C125"/>
    <mergeCell ref="B62:J62"/>
    <mergeCell ref="B7:J7"/>
    <mergeCell ref="M114:N114"/>
    <mergeCell ref="B80:B82"/>
    <mergeCell ref="M84:N84"/>
    <mergeCell ref="B64:B76"/>
    <mergeCell ref="K78:L78"/>
    <mergeCell ref="M78:N78"/>
    <mergeCell ref="B9:B55"/>
    <mergeCell ref="K57:L57"/>
    <mergeCell ref="M57:N57"/>
    <mergeCell ref="W114:X114"/>
    <mergeCell ref="B116:B121"/>
    <mergeCell ref="B123:C123"/>
    <mergeCell ref="B114:J114"/>
    <mergeCell ref="K114:L114"/>
    <mergeCell ref="O114:V114"/>
    <mergeCell ref="W84:X84"/>
    <mergeCell ref="B86:B112"/>
    <mergeCell ref="B84:J84"/>
    <mergeCell ref="K84:L84"/>
    <mergeCell ref="O84:V84"/>
    <mergeCell ref="W78:X78"/>
    <mergeCell ref="B78:J78"/>
    <mergeCell ref="O78:V78"/>
    <mergeCell ref="B59:B60"/>
    <mergeCell ref="K62:L62"/>
    <mergeCell ref="M62:N62"/>
    <mergeCell ref="W62:X62"/>
    <mergeCell ref="O62:V62"/>
    <mergeCell ref="W57:X57"/>
    <mergeCell ref="B57:J57"/>
    <mergeCell ref="O57:V57"/>
    <mergeCell ref="B5:X5"/>
    <mergeCell ref="K7:L7"/>
    <mergeCell ref="M7:N7"/>
    <mergeCell ref="W7:X7"/>
    <mergeCell ref="O7:V7"/>
    <mergeCell ref="B1:C1"/>
    <mergeCell ref="B2:H2"/>
    <mergeCell ref="I2:M3"/>
    <mergeCell ref="N2:X3"/>
    <mergeCell ref="B3:H3"/>
  </mergeCells>
  <conditionalFormatting sqref="L9:L10">
    <cfRule type="dataBar" priority="7">
      <dataBar>
        <cfvo type="num" val="0"/>
        <cfvo type="num" val="1"/>
        <color theme="9" tint="-0.499984740745262"/>
      </dataBar>
      <extLst>
        <ext xmlns:x14="http://schemas.microsoft.com/office/spreadsheetml/2009/9/main" uri="{B025F937-C7B1-47D3-B67F-A62EFF666E3E}">
          <x14:id>{B1412795-48B3-4120-BF42-175E32FD076F}</x14:id>
        </ext>
      </extLst>
    </cfRule>
    <cfRule type="dataBar" priority="8">
      <dataBar>
        <cfvo type="num" val="0"/>
        <cfvo type="num" val="1"/>
        <color rgb="FF638EC6"/>
      </dataBar>
      <extLst>
        <ext xmlns:x14="http://schemas.microsoft.com/office/spreadsheetml/2009/9/main" uri="{B025F937-C7B1-47D3-B67F-A62EFF666E3E}">
          <x14:id>{21FB6C27-573A-4F8F-AF25-2B2618B7356E}</x14:id>
        </ext>
      </extLst>
    </cfRule>
    <cfRule type="dataBar" priority="9">
      <dataBar>
        <cfvo type="num" val="0"/>
        <cfvo type="num" val="1"/>
        <color rgb="FF00B0F0"/>
      </dataBar>
      <extLst>
        <ext xmlns:x14="http://schemas.microsoft.com/office/spreadsheetml/2009/9/main" uri="{B025F937-C7B1-47D3-B67F-A62EFF666E3E}">
          <x14:id>{E9CBCB43-2C61-4903-A757-66A82491C937}</x14:id>
        </ext>
      </extLst>
    </cfRule>
    <cfRule type="dataBar" priority="10">
      <dataBar>
        <cfvo type="min"/>
        <cfvo type="max"/>
        <color rgb="FF00B0F0"/>
      </dataBar>
      <extLst>
        <ext xmlns:x14="http://schemas.microsoft.com/office/spreadsheetml/2009/9/main" uri="{B025F937-C7B1-47D3-B67F-A62EFF666E3E}">
          <x14:id>{88204E95-53FA-4B83-85E3-7A95F46D5590}</x14:id>
        </ext>
      </extLst>
    </cfRule>
    <cfRule type="dataBar" priority="11">
      <dataBar>
        <cfvo type="num" val="0"/>
        <cfvo type="num" val="1"/>
        <color rgb="FF63C384"/>
      </dataBar>
      <extLst>
        <ext xmlns:x14="http://schemas.microsoft.com/office/spreadsheetml/2009/9/main" uri="{B025F937-C7B1-47D3-B67F-A62EFF666E3E}">
          <x14:id>{D874B3D8-BBBA-485A-B8F3-B0050B1747E3}</x14:id>
        </ext>
      </extLst>
    </cfRule>
    <cfRule type="dataBar" priority="12">
      <dataBar>
        <cfvo type="min"/>
        <cfvo type="max"/>
        <color rgb="FF008AEF"/>
      </dataBar>
      <extLst>
        <ext xmlns:x14="http://schemas.microsoft.com/office/spreadsheetml/2009/9/main" uri="{B025F937-C7B1-47D3-B67F-A62EFF666E3E}">
          <x14:id>{481954A2-64A1-43F7-A7C1-31101D5616A0}</x14:id>
        </ext>
      </extLst>
    </cfRule>
  </conditionalFormatting>
  <conditionalFormatting sqref="L11:L13">
    <cfRule type="dataBar" priority="5041">
      <dataBar>
        <cfvo type="num" val="0"/>
        <cfvo type="num" val="1"/>
        <color rgb="FF00B0F0"/>
      </dataBar>
      <extLst>
        <ext xmlns:x14="http://schemas.microsoft.com/office/spreadsheetml/2009/9/main" uri="{B025F937-C7B1-47D3-B67F-A62EFF666E3E}">
          <x14:id>{683E671F-836B-4A63-ACF5-DB09B938AD0D}</x14:id>
        </ext>
      </extLst>
    </cfRule>
    <cfRule type="dataBar" priority="5042">
      <dataBar>
        <cfvo type="min"/>
        <cfvo type="max"/>
        <color rgb="FF00B0F0"/>
      </dataBar>
      <extLst>
        <ext xmlns:x14="http://schemas.microsoft.com/office/spreadsheetml/2009/9/main" uri="{B025F937-C7B1-47D3-B67F-A62EFF666E3E}">
          <x14:id>{32E4047C-C9A9-431D-BBB5-2DE8B8CC2C38}</x14:id>
        </ext>
      </extLst>
    </cfRule>
    <cfRule type="dataBar" priority="5043">
      <dataBar>
        <cfvo type="num" val="0"/>
        <cfvo type="num" val="1"/>
        <color rgb="FF63C384"/>
      </dataBar>
      <extLst>
        <ext xmlns:x14="http://schemas.microsoft.com/office/spreadsheetml/2009/9/main" uri="{B025F937-C7B1-47D3-B67F-A62EFF666E3E}">
          <x14:id>{19F60F1E-FDC5-4D53-A9A3-F0953D499DC8}</x14:id>
        </ext>
      </extLst>
    </cfRule>
    <cfRule type="dataBar" priority="5044">
      <dataBar>
        <cfvo type="min"/>
        <cfvo type="max"/>
        <color rgb="FF008AEF"/>
      </dataBar>
      <extLst>
        <ext xmlns:x14="http://schemas.microsoft.com/office/spreadsheetml/2009/9/main" uri="{B025F937-C7B1-47D3-B67F-A62EFF666E3E}">
          <x14:id>{96E78636-BE81-431C-A390-AB7DA0CB0215}</x14:id>
        </ext>
      </extLst>
    </cfRule>
    <cfRule type="dataBar" priority="5045">
      <dataBar>
        <cfvo type="num" val="0"/>
        <cfvo type="num" val="1"/>
        <color rgb="FF00B0F0"/>
      </dataBar>
      <extLst>
        <ext xmlns:x14="http://schemas.microsoft.com/office/spreadsheetml/2009/9/main" uri="{B025F937-C7B1-47D3-B67F-A62EFF666E3E}">
          <x14:id>{AAD14811-F13A-4545-B7A0-5E7CC68F63B7}</x14:id>
        </ext>
      </extLst>
    </cfRule>
    <cfRule type="dataBar" priority="5046">
      <dataBar>
        <cfvo type="min"/>
        <cfvo type="max"/>
        <color rgb="FF00B0F0"/>
      </dataBar>
      <extLst>
        <ext xmlns:x14="http://schemas.microsoft.com/office/spreadsheetml/2009/9/main" uri="{B025F937-C7B1-47D3-B67F-A62EFF666E3E}">
          <x14:id>{48FDAD2B-080F-487D-9137-AF43743F13DD}</x14:id>
        </ext>
      </extLst>
    </cfRule>
    <cfRule type="dataBar" priority="6217">
      <dataBar>
        <cfvo type="num" val="0"/>
        <cfvo type="num" val="1"/>
        <color rgb="FF63C384"/>
      </dataBar>
      <extLst>
        <ext xmlns:x14="http://schemas.microsoft.com/office/spreadsheetml/2009/9/main" uri="{B025F937-C7B1-47D3-B67F-A62EFF666E3E}">
          <x14:id>{1D1CAA0C-F478-422E-8621-30D03D0A831C}</x14:id>
        </ext>
      </extLst>
    </cfRule>
    <cfRule type="dataBar" priority="6218">
      <dataBar>
        <cfvo type="min"/>
        <cfvo type="max"/>
        <color rgb="FF008AEF"/>
      </dataBar>
      <extLst>
        <ext xmlns:x14="http://schemas.microsoft.com/office/spreadsheetml/2009/9/main" uri="{B025F937-C7B1-47D3-B67F-A62EFF666E3E}">
          <x14:id>{EC3E8698-C2B0-43C2-A590-A701193DE016}</x14:id>
        </ext>
      </extLst>
    </cfRule>
    <cfRule type="dataBar" priority="6219">
      <dataBar>
        <cfvo type="num" val="0"/>
        <cfvo type="num" val="1"/>
        <color rgb="FF00B0F0"/>
      </dataBar>
      <extLst>
        <ext xmlns:x14="http://schemas.microsoft.com/office/spreadsheetml/2009/9/main" uri="{B025F937-C7B1-47D3-B67F-A62EFF666E3E}">
          <x14:id>{60F83B82-CAC0-4B09-A20F-EB6D1C01E0B8}</x14:id>
        </ext>
      </extLst>
    </cfRule>
    <cfRule type="dataBar" priority="6220">
      <dataBar>
        <cfvo type="min"/>
        <cfvo type="max"/>
        <color rgb="FF00B0F0"/>
      </dataBar>
      <extLst>
        <ext xmlns:x14="http://schemas.microsoft.com/office/spreadsheetml/2009/9/main" uri="{B025F937-C7B1-47D3-B67F-A62EFF666E3E}">
          <x14:id>{1549F58A-E80C-49E3-9C14-872A1DF20BF6}</x14:id>
        </ext>
      </extLst>
    </cfRule>
    <cfRule type="dataBar" priority="6221">
      <dataBar>
        <cfvo type="num" val="0"/>
        <cfvo type="num" val="1"/>
        <color rgb="FF63C384"/>
      </dataBar>
      <extLst>
        <ext xmlns:x14="http://schemas.microsoft.com/office/spreadsheetml/2009/9/main" uri="{B025F937-C7B1-47D3-B67F-A62EFF666E3E}">
          <x14:id>{90E9CFE2-7FBD-4B32-83B2-6A111464179B}</x14:id>
        </ext>
      </extLst>
    </cfRule>
    <cfRule type="dataBar" priority="6222">
      <dataBar>
        <cfvo type="min"/>
        <cfvo type="max"/>
        <color rgb="FF008AEF"/>
      </dataBar>
      <extLst>
        <ext xmlns:x14="http://schemas.microsoft.com/office/spreadsheetml/2009/9/main" uri="{B025F937-C7B1-47D3-B67F-A62EFF666E3E}">
          <x14:id>{2070C837-7C06-4536-B1C0-EABB1547EA78}</x14:id>
        </ext>
      </extLst>
    </cfRule>
    <cfRule type="dataBar" priority="6223">
      <dataBar>
        <cfvo type="num" val="0"/>
        <cfvo type="num" val="1"/>
        <color rgb="FF00B0F0"/>
      </dataBar>
      <extLst>
        <ext xmlns:x14="http://schemas.microsoft.com/office/spreadsheetml/2009/9/main" uri="{B025F937-C7B1-47D3-B67F-A62EFF666E3E}">
          <x14:id>{0312494D-F5AF-407D-A3F9-572B62BDFD1B}</x14:id>
        </ext>
      </extLst>
    </cfRule>
    <cfRule type="dataBar" priority="6224">
      <dataBar>
        <cfvo type="min"/>
        <cfvo type="max"/>
        <color rgb="FF00B0F0"/>
      </dataBar>
      <extLst>
        <ext xmlns:x14="http://schemas.microsoft.com/office/spreadsheetml/2009/9/main" uri="{B025F937-C7B1-47D3-B67F-A62EFF666E3E}">
          <x14:id>{9DF31945-957C-4313-8BBF-613C7C1EF93F}</x14:id>
        </ext>
      </extLst>
    </cfRule>
    <cfRule type="dataBar" priority="6225">
      <dataBar>
        <cfvo type="num" val="0"/>
        <cfvo type="num" val="1"/>
        <color rgb="FF63C384"/>
      </dataBar>
      <extLst>
        <ext xmlns:x14="http://schemas.microsoft.com/office/spreadsheetml/2009/9/main" uri="{B025F937-C7B1-47D3-B67F-A62EFF666E3E}">
          <x14:id>{42A91E50-27D9-4944-B8DA-3B74F65A60A8}</x14:id>
        </ext>
      </extLst>
    </cfRule>
    <cfRule type="dataBar" priority="6226">
      <dataBar>
        <cfvo type="min"/>
        <cfvo type="max"/>
        <color rgb="FF008AEF"/>
      </dataBar>
      <extLst>
        <ext xmlns:x14="http://schemas.microsoft.com/office/spreadsheetml/2009/9/main" uri="{B025F937-C7B1-47D3-B67F-A62EFF666E3E}">
          <x14:id>{6B699C51-4A8A-4501-8767-14E017AEAE3E}</x14:id>
        </ext>
      </extLst>
    </cfRule>
    <cfRule type="dataBar" priority="6227">
      <dataBar>
        <cfvo type="num" val="0"/>
        <cfvo type="num" val="1"/>
        <color theme="9" tint="-0.499984740745262"/>
      </dataBar>
      <extLst>
        <ext xmlns:x14="http://schemas.microsoft.com/office/spreadsheetml/2009/9/main" uri="{B025F937-C7B1-47D3-B67F-A62EFF666E3E}">
          <x14:id>{38E52444-6269-44E3-B65C-23874A46DA50}</x14:id>
        </ext>
      </extLst>
    </cfRule>
    <cfRule type="dataBar" priority="6228">
      <dataBar>
        <cfvo type="num" val="0"/>
        <cfvo type="num" val="1"/>
        <color rgb="FF638EC6"/>
      </dataBar>
      <extLst>
        <ext xmlns:x14="http://schemas.microsoft.com/office/spreadsheetml/2009/9/main" uri="{B025F937-C7B1-47D3-B67F-A62EFF666E3E}">
          <x14:id>{AA8A4955-0352-497B-83B3-DC2B216B443E}</x14:id>
        </ext>
      </extLst>
    </cfRule>
    <cfRule type="dataBar" priority="6229">
      <dataBar>
        <cfvo type="num" val="0"/>
        <cfvo type="num" val="1"/>
        <color theme="9" tint="-0.499984740745262"/>
      </dataBar>
      <extLst>
        <ext xmlns:x14="http://schemas.microsoft.com/office/spreadsheetml/2009/9/main" uri="{B025F937-C7B1-47D3-B67F-A62EFF666E3E}">
          <x14:id>{35582F51-3235-4F34-A9F1-3F512473E4AC}</x14:id>
        </ext>
      </extLst>
    </cfRule>
    <cfRule type="dataBar" priority="6230">
      <dataBar>
        <cfvo type="num" val="0"/>
        <cfvo type="num" val="1"/>
        <color rgb="FF00B0F0"/>
      </dataBar>
      <extLst>
        <ext xmlns:x14="http://schemas.microsoft.com/office/spreadsheetml/2009/9/main" uri="{B025F937-C7B1-47D3-B67F-A62EFF666E3E}">
          <x14:id>{841D986B-A5CD-4332-AE80-5CE9F0C7EE16}</x14:id>
        </ext>
      </extLst>
    </cfRule>
    <cfRule type="dataBar" priority="6231">
      <dataBar>
        <cfvo type="min"/>
        <cfvo type="max"/>
        <color rgb="FF00B0F0"/>
      </dataBar>
      <extLst>
        <ext xmlns:x14="http://schemas.microsoft.com/office/spreadsheetml/2009/9/main" uri="{B025F937-C7B1-47D3-B67F-A62EFF666E3E}">
          <x14:id>{38E108F6-235C-4558-8AA3-8C8609299293}</x14:id>
        </ext>
      </extLst>
    </cfRule>
    <cfRule type="dataBar" priority="6232">
      <dataBar>
        <cfvo type="num" val="0"/>
        <cfvo type="num" val="1"/>
        <color rgb="FF63C384"/>
      </dataBar>
      <extLst>
        <ext xmlns:x14="http://schemas.microsoft.com/office/spreadsheetml/2009/9/main" uri="{B025F937-C7B1-47D3-B67F-A62EFF666E3E}">
          <x14:id>{08391A26-296F-4BB3-8AEC-7F9FA71F2718}</x14:id>
        </ext>
      </extLst>
    </cfRule>
    <cfRule type="dataBar" priority="6233">
      <dataBar>
        <cfvo type="min"/>
        <cfvo type="max"/>
        <color rgb="FF008AEF"/>
      </dataBar>
      <extLst>
        <ext xmlns:x14="http://schemas.microsoft.com/office/spreadsheetml/2009/9/main" uri="{B025F937-C7B1-47D3-B67F-A62EFF666E3E}">
          <x14:id>{504765AE-16D6-4BC9-B55B-98DA3FAEA090}</x14:id>
        </ext>
      </extLst>
    </cfRule>
    <cfRule type="dataBar" priority="6234">
      <dataBar>
        <cfvo type="num" val="0"/>
        <cfvo type="num" val="1"/>
        <color rgb="FF00B0F0"/>
      </dataBar>
      <extLst>
        <ext xmlns:x14="http://schemas.microsoft.com/office/spreadsheetml/2009/9/main" uri="{B025F937-C7B1-47D3-B67F-A62EFF666E3E}">
          <x14:id>{2AAFB115-D1F3-490B-B47C-861F0D5DC518}</x14:id>
        </ext>
      </extLst>
    </cfRule>
    <cfRule type="dataBar" priority="6235">
      <dataBar>
        <cfvo type="min"/>
        <cfvo type="max"/>
        <color rgb="FF00B0F0"/>
      </dataBar>
      <extLst>
        <ext xmlns:x14="http://schemas.microsoft.com/office/spreadsheetml/2009/9/main" uri="{B025F937-C7B1-47D3-B67F-A62EFF666E3E}">
          <x14:id>{74546FB6-6E1C-44F5-8444-8D85874592E0}</x14:id>
        </ext>
      </extLst>
    </cfRule>
    <cfRule type="dataBar" priority="6236">
      <dataBar>
        <cfvo type="num" val="0"/>
        <cfvo type="num" val="1"/>
        <color rgb="FF63C384"/>
      </dataBar>
      <extLst>
        <ext xmlns:x14="http://schemas.microsoft.com/office/spreadsheetml/2009/9/main" uri="{B025F937-C7B1-47D3-B67F-A62EFF666E3E}">
          <x14:id>{97226724-8D9F-4575-933A-E5D624841970}</x14:id>
        </ext>
      </extLst>
    </cfRule>
    <cfRule type="dataBar" priority="6237">
      <dataBar>
        <cfvo type="min"/>
        <cfvo type="max"/>
        <color rgb="FF008AEF"/>
      </dataBar>
      <extLst>
        <ext xmlns:x14="http://schemas.microsoft.com/office/spreadsheetml/2009/9/main" uri="{B025F937-C7B1-47D3-B67F-A62EFF666E3E}">
          <x14:id>{188EE5D0-4EE5-414E-B7A4-D85680BFFB1D}</x14:id>
        </ext>
      </extLst>
    </cfRule>
    <cfRule type="dataBar" priority="6238">
      <dataBar>
        <cfvo type="num" val="0"/>
        <cfvo type="num" val="1"/>
        <color rgb="FF00B0F0"/>
      </dataBar>
      <extLst>
        <ext xmlns:x14="http://schemas.microsoft.com/office/spreadsheetml/2009/9/main" uri="{B025F937-C7B1-47D3-B67F-A62EFF666E3E}">
          <x14:id>{B0810D69-BB4B-41AC-A478-2BA551DBEA62}</x14:id>
        </ext>
      </extLst>
    </cfRule>
    <cfRule type="dataBar" priority="6239">
      <dataBar>
        <cfvo type="min"/>
        <cfvo type="max"/>
        <color rgb="FF00B0F0"/>
      </dataBar>
      <extLst>
        <ext xmlns:x14="http://schemas.microsoft.com/office/spreadsheetml/2009/9/main" uri="{B025F937-C7B1-47D3-B67F-A62EFF666E3E}">
          <x14:id>{CAE85DC2-DF2B-45A8-81F9-C4E614FAF200}</x14:id>
        </ext>
      </extLst>
    </cfRule>
    <cfRule type="dataBar" priority="6240">
      <dataBar>
        <cfvo type="num" val="0"/>
        <cfvo type="num" val="1"/>
        <color rgb="FF63C384"/>
      </dataBar>
      <extLst>
        <ext xmlns:x14="http://schemas.microsoft.com/office/spreadsheetml/2009/9/main" uri="{B025F937-C7B1-47D3-B67F-A62EFF666E3E}">
          <x14:id>{3BC0D301-38EC-48D7-B776-9E4CE23C94EF}</x14:id>
        </ext>
      </extLst>
    </cfRule>
    <cfRule type="dataBar" priority="6241">
      <dataBar>
        <cfvo type="min"/>
        <cfvo type="max"/>
        <color rgb="FF008AEF"/>
      </dataBar>
      <extLst>
        <ext xmlns:x14="http://schemas.microsoft.com/office/spreadsheetml/2009/9/main" uri="{B025F937-C7B1-47D3-B67F-A62EFF666E3E}">
          <x14:id>{229196F0-A40B-4CFE-A71D-55618351717D}</x14:id>
        </ext>
      </extLst>
    </cfRule>
  </conditionalFormatting>
  <conditionalFormatting sqref="L14">
    <cfRule type="dataBar" priority="6242">
      <dataBar>
        <cfvo type="num" val="0"/>
        <cfvo type="num" val="1"/>
        <color rgb="FF63C384"/>
      </dataBar>
      <extLst>
        <ext xmlns:x14="http://schemas.microsoft.com/office/spreadsheetml/2009/9/main" uri="{B025F937-C7B1-47D3-B67F-A62EFF666E3E}">
          <x14:id>{0FA8C3E0-4CFD-4523-B741-8D1A97DD40E5}</x14:id>
        </ext>
      </extLst>
    </cfRule>
    <cfRule type="dataBar" priority="6243">
      <dataBar>
        <cfvo type="min"/>
        <cfvo type="max"/>
        <color rgb="FF008AEF"/>
      </dataBar>
      <extLst>
        <ext xmlns:x14="http://schemas.microsoft.com/office/spreadsheetml/2009/9/main" uri="{B025F937-C7B1-47D3-B67F-A62EFF666E3E}">
          <x14:id>{A72FE174-9EDB-44BC-8FF0-16DC2CC7F9B1}</x14:id>
        </ext>
      </extLst>
    </cfRule>
    <cfRule type="dataBar" priority="6244">
      <dataBar>
        <cfvo type="num" val="0"/>
        <cfvo type="num" val="1"/>
        <color rgb="FF00B0F0"/>
      </dataBar>
      <extLst>
        <ext xmlns:x14="http://schemas.microsoft.com/office/spreadsheetml/2009/9/main" uri="{B025F937-C7B1-47D3-B67F-A62EFF666E3E}">
          <x14:id>{493CEAD3-98A3-478F-99E6-D549A9CD4DEA}</x14:id>
        </ext>
      </extLst>
    </cfRule>
    <cfRule type="dataBar" priority="6245">
      <dataBar>
        <cfvo type="min"/>
        <cfvo type="max"/>
        <color rgb="FF00B0F0"/>
      </dataBar>
      <extLst>
        <ext xmlns:x14="http://schemas.microsoft.com/office/spreadsheetml/2009/9/main" uri="{B025F937-C7B1-47D3-B67F-A62EFF666E3E}">
          <x14:id>{C5C601A9-354C-4721-AF1C-9C8B53B80509}</x14:id>
        </ext>
      </extLst>
    </cfRule>
    <cfRule type="dataBar" priority="6246">
      <dataBar>
        <cfvo type="num" val="0"/>
        <cfvo type="num" val="1"/>
        <color rgb="FF63C384"/>
      </dataBar>
      <extLst>
        <ext xmlns:x14="http://schemas.microsoft.com/office/spreadsheetml/2009/9/main" uri="{B025F937-C7B1-47D3-B67F-A62EFF666E3E}">
          <x14:id>{1BB36FEC-3890-45C2-A5AD-D25F0B404616}</x14:id>
        </ext>
      </extLst>
    </cfRule>
    <cfRule type="dataBar" priority="6247">
      <dataBar>
        <cfvo type="min"/>
        <cfvo type="max"/>
        <color rgb="FF008AEF"/>
      </dataBar>
      <extLst>
        <ext xmlns:x14="http://schemas.microsoft.com/office/spreadsheetml/2009/9/main" uri="{B025F937-C7B1-47D3-B67F-A62EFF666E3E}">
          <x14:id>{5894DF7E-A2E8-4A3E-B8B7-B6C220FCAA34}</x14:id>
        </ext>
      </extLst>
    </cfRule>
    <cfRule type="dataBar" priority="6248">
      <dataBar>
        <cfvo type="num" val="0"/>
        <cfvo type="num" val="1"/>
        <color rgb="FF00B0F0"/>
      </dataBar>
      <extLst>
        <ext xmlns:x14="http://schemas.microsoft.com/office/spreadsheetml/2009/9/main" uri="{B025F937-C7B1-47D3-B67F-A62EFF666E3E}">
          <x14:id>{B2D6B200-1C2C-45F2-8C64-4460319DCAC4}</x14:id>
        </ext>
      </extLst>
    </cfRule>
    <cfRule type="dataBar" priority="6249">
      <dataBar>
        <cfvo type="min"/>
        <cfvo type="max"/>
        <color rgb="FF00B0F0"/>
      </dataBar>
      <extLst>
        <ext xmlns:x14="http://schemas.microsoft.com/office/spreadsheetml/2009/9/main" uri="{B025F937-C7B1-47D3-B67F-A62EFF666E3E}">
          <x14:id>{DFD2A3F2-534A-4C20-8DD0-765525EDDEB0}</x14:id>
        </ext>
      </extLst>
    </cfRule>
    <cfRule type="dataBar" priority="6250">
      <dataBar>
        <cfvo type="num" val="0"/>
        <cfvo type="num" val="1"/>
        <color rgb="FF63C384"/>
      </dataBar>
      <extLst>
        <ext xmlns:x14="http://schemas.microsoft.com/office/spreadsheetml/2009/9/main" uri="{B025F937-C7B1-47D3-B67F-A62EFF666E3E}">
          <x14:id>{17963BE7-685C-486B-8AC4-7B813CA38147}</x14:id>
        </ext>
      </extLst>
    </cfRule>
    <cfRule type="dataBar" priority="6251">
      <dataBar>
        <cfvo type="min"/>
        <cfvo type="max"/>
        <color rgb="FF008AEF"/>
      </dataBar>
      <extLst>
        <ext xmlns:x14="http://schemas.microsoft.com/office/spreadsheetml/2009/9/main" uri="{B025F937-C7B1-47D3-B67F-A62EFF666E3E}">
          <x14:id>{63484947-BAA2-4DA4-BBE1-BD18F8F4C890}</x14:id>
        </ext>
      </extLst>
    </cfRule>
    <cfRule type="dataBar" priority="6252">
      <dataBar>
        <cfvo type="num" val="0"/>
        <cfvo type="num" val="1"/>
        <color theme="9" tint="-0.499984740745262"/>
      </dataBar>
      <extLst>
        <ext xmlns:x14="http://schemas.microsoft.com/office/spreadsheetml/2009/9/main" uri="{B025F937-C7B1-47D3-B67F-A62EFF666E3E}">
          <x14:id>{41344B42-ADB6-4ED6-B295-3ABFEC759FC0}</x14:id>
        </ext>
      </extLst>
    </cfRule>
    <cfRule type="dataBar" priority="6253">
      <dataBar>
        <cfvo type="num" val="0"/>
        <cfvo type="num" val="1"/>
        <color rgb="FF638EC6"/>
      </dataBar>
      <extLst>
        <ext xmlns:x14="http://schemas.microsoft.com/office/spreadsheetml/2009/9/main" uri="{B025F937-C7B1-47D3-B67F-A62EFF666E3E}">
          <x14:id>{7888DE40-F4EA-4B25-9D6D-A31ABB6B0742}</x14:id>
        </ext>
      </extLst>
    </cfRule>
    <cfRule type="dataBar" priority="6254">
      <dataBar>
        <cfvo type="num" val="0"/>
        <cfvo type="num" val="1"/>
        <color theme="9" tint="-0.499984740745262"/>
      </dataBar>
      <extLst>
        <ext xmlns:x14="http://schemas.microsoft.com/office/spreadsheetml/2009/9/main" uri="{B025F937-C7B1-47D3-B67F-A62EFF666E3E}">
          <x14:id>{DBAB5F46-A944-4409-9D3A-561828CFD16A}</x14:id>
        </ext>
      </extLst>
    </cfRule>
    <cfRule type="dataBar" priority="6255">
      <dataBar>
        <cfvo type="num" val="0"/>
        <cfvo type="num" val="1"/>
        <color rgb="FF00B0F0"/>
      </dataBar>
      <extLst>
        <ext xmlns:x14="http://schemas.microsoft.com/office/spreadsheetml/2009/9/main" uri="{B025F937-C7B1-47D3-B67F-A62EFF666E3E}">
          <x14:id>{055ADD78-751F-451D-92C1-7202A448230C}</x14:id>
        </ext>
      </extLst>
    </cfRule>
    <cfRule type="dataBar" priority="6256">
      <dataBar>
        <cfvo type="min"/>
        <cfvo type="max"/>
        <color rgb="FF00B0F0"/>
      </dataBar>
      <extLst>
        <ext xmlns:x14="http://schemas.microsoft.com/office/spreadsheetml/2009/9/main" uri="{B025F937-C7B1-47D3-B67F-A62EFF666E3E}">
          <x14:id>{D9B981FF-1EAB-4EB8-B79E-67CA8D189E58}</x14:id>
        </ext>
      </extLst>
    </cfRule>
    <cfRule type="dataBar" priority="6257">
      <dataBar>
        <cfvo type="num" val="0"/>
        <cfvo type="num" val="1"/>
        <color rgb="FF63C384"/>
      </dataBar>
      <extLst>
        <ext xmlns:x14="http://schemas.microsoft.com/office/spreadsheetml/2009/9/main" uri="{B025F937-C7B1-47D3-B67F-A62EFF666E3E}">
          <x14:id>{82CF4375-FA88-41DD-B7E9-64AA329D30CF}</x14:id>
        </ext>
      </extLst>
    </cfRule>
    <cfRule type="dataBar" priority="6258">
      <dataBar>
        <cfvo type="min"/>
        <cfvo type="max"/>
        <color rgb="FF008AEF"/>
      </dataBar>
      <extLst>
        <ext xmlns:x14="http://schemas.microsoft.com/office/spreadsheetml/2009/9/main" uri="{B025F937-C7B1-47D3-B67F-A62EFF666E3E}">
          <x14:id>{F1B82745-987C-4FBA-88C8-F79C12537013}</x14:id>
        </ext>
      </extLst>
    </cfRule>
    <cfRule type="dataBar" priority="6259">
      <dataBar>
        <cfvo type="num" val="0"/>
        <cfvo type="num" val="1"/>
        <color rgb="FF00B0F0"/>
      </dataBar>
      <extLst>
        <ext xmlns:x14="http://schemas.microsoft.com/office/spreadsheetml/2009/9/main" uri="{B025F937-C7B1-47D3-B67F-A62EFF666E3E}">
          <x14:id>{43ECEDBA-9108-41CA-B6E2-748B8655585F}</x14:id>
        </ext>
      </extLst>
    </cfRule>
    <cfRule type="dataBar" priority="6260">
      <dataBar>
        <cfvo type="min"/>
        <cfvo type="max"/>
        <color rgb="FF00B0F0"/>
      </dataBar>
      <extLst>
        <ext xmlns:x14="http://schemas.microsoft.com/office/spreadsheetml/2009/9/main" uri="{B025F937-C7B1-47D3-B67F-A62EFF666E3E}">
          <x14:id>{E5ED3CB8-F3F8-4C6A-BA1D-5F87D6FC52AC}</x14:id>
        </ext>
      </extLst>
    </cfRule>
    <cfRule type="dataBar" priority="6261">
      <dataBar>
        <cfvo type="num" val="0"/>
        <cfvo type="num" val="1"/>
        <color rgb="FF63C384"/>
      </dataBar>
      <extLst>
        <ext xmlns:x14="http://schemas.microsoft.com/office/spreadsheetml/2009/9/main" uri="{B025F937-C7B1-47D3-B67F-A62EFF666E3E}">
          <x14:id>{A41F28EA-8BBC-4E3D-AC7D-79A657792992}</x14:id>
        </ext>
      </extLst>
    </cfRule>
    <cfRule type="dataBar" priority="6262">
      <dataBar>
        <cfvo type="min"/>
        <cfvo type="max"/>
        <color rgb="FF008AEF"/>
      </dataBar>
      <extLst>
        <ext xmlns:x14="http://schemas.microsoft.com/office/spreadsheetml/2009/9/main" uri="{B025F937-C7B1-47D3-B67F-A62EFF666E3E}">
          <x14:id>{A1B58A73-3FBC-40BB-9FAD-A402C28DA000}</x14:id>
        </ext>
      </extLst>
    </cfRule>
    <cfRule type="dataBar" priority="6263">
      <dataBar>
        <cfvo type="num" val="0"/>
        <cfvo type="num" val="1"/>
        <color rgb="FF00B0F0"/>
      </dataBar>
      <extLst>
        <ext xmlns:x14="http://schemas.microsoft.com/office/spreadsheetml/2009/9/main" uri="{B025F937-C7B1-47D3-B67F-A62EFF666E3E}">
          <x14:id>{476CFEE5-6844-4005-914F-381A64FADB32}</x14:id>
        </ext>
      </extLst>
    </cfRule>
    <cfRule type="dataBar" priority="6264">
      <dataBar>
        <cfvo type="min"/>
        <cfvo type="max"/>
        <color rgb="FF00B0F0"/>
      </dataBar>
      <extLst>
        <ext xmlns:x14="http://schemas.microsoft.com/office/spreadsheetml/2009/9/main" uri="{B025F937-C7B1-47D3-B67F-A62EFF666E3E}">
          <x14:id>{F419DE52-82FE-4914-B3A5-CAE36209B00F}</x14:id>
        </ext>
      </extLst>
    </cfRule>
    <cfRule type="dataBar" priority="6265">
      <dataBar>
        <cfvo type="num" val="0"/>
        <cfvo type="num" val="1"/>
        <color rgb="FF63C384"/>
      </dataBar>
      <extLst>
        <ext xmlns:x14="http://schemas.microsoft.com/office/spreadsheetml/2009/9/main" uri="{B025F937-C7B1-47D3-B67F-A62EFF666E3E}">
          <x14:id>{A9EC8139-128E-4AC0-824E-4A0E31EABE28}</x14:id>
        </ext>
      </extLst>
    </cfRule>
    <cfRule type="dataBar" priority="6266">
      <dataBar>
        <cfvo type="min"/>
        <cfvo type="max"/>
        <color rgb="FF008AEF"/>
      </dataBar>
      <extLst>
        <ext xmlns:x14="http://schemas.microsoft.com/office/spreadsheetml/2009/9/main" uri="{B025F937-C7B1-47D3-B67F-A62EFF666E3E}">
          <x14:id>{73EFBDBE-E4E4-43FE-8ED4-54B140CB1FE1}</x14:id>
        </ext>
      </extLst>
    </cfRule>
    <cfRule type="dataBar" priority="6273">
      <dataBar>
        <cfvo type="num" val="0"/>
        <cfvo type="num" val="1"/>
        <color rgb="FF00B0F0"/>
      </dataBar>
      <extLst>
        <ext xmlns:x14="http://schemas.microsoft.com/office/spreadsheetml/2009/9/main" uri="{B025F937-C7B1-47D3-B67F-A62EFF666E3E}">
          <x14:id>{FE196AB1-286C-4864-90F1-7E67AE6989E1}</x14:id>
        </ext>
      </extLst>
    </cfRule>
    <cfRule type="dataBar" priority="6274">
      <dataBar>
        <cfvo type="min"/>
        <cfvo type="max"/>
        <color rgb="FF00B0F0"/>
      </dataBar>
      <extLst>
        <ext xmlns:x14="http://schemas.microsoft.com/office/spreadsheetml/2009/9/main" uri="{B025F937-C7B1-47D3-B67F-A62EFF666E3E}">
          <x14:id>{7F9DA54C-475D-4C5E-92E9-F7EE08D8B121}</x14:id>
        </ext>
      </extLst>
    </cfRule>
    <cfRule type="dataBar" priority="6275">
      <dataBar>
        <cfvo type="num" val="0"/>
        <cfvo type="num" val="1"/>
        <color rgb="FF63C384"/>
      </dataBar>
      <extLst>
        <ext xmlns:x14="http://schemas.microsoft.com/office/spreadsheetml/2009/9/main" uri="{B025F937-C7B1-47D3-B67F-A62EFF666E3E}">
          <x14:id>{5D40E5EF-EF8E-4203-9890-016F089A9654}</x14:id>
        </ext>
      </extLst>
    </cfRule>
    <cfRule type="dataBar" priority="6276">
      <dataBar>
        <cfvo type="min"/>
        <cfvo type="max"/>
        <color rgb="FF008AEF"/>
      </dataBar>
      <extLst>
        <ext xmlns:x14="http://schemas.microsoft.com/office/spreadsheetml/2009/9/main" uri="{B025F937-C7B1-47D3-B67F-A62EFF666E3E}">
          <x14:id>{4F20106C-B234-4379-A8A4-6CFB7190B048}</x14:id>
        </ext>
      </extLst>
    </cfRule>
    <cfRule type="dataBar" priority="6277">
      <dataBar>
        <cfvo type="num" val="0"/>
        <cfvo type="num" val="1"/>
        <color rgb="FF00B0F0"/>
      </dataBar>
      <extLst>
        <ext xmlns:x14="http://schemas.microsoft.com/office/spreadsheetml/2009/9/main" uri="{B025F937-C7B1-47D3-B67F-A62EFF666E3E}">
          <x14:id>{57B94CEE-E86E-4E20-8A23-D695D885E4F7}</x14:id>
        </ext>
      </extLst>
    </cfRule>
    <cfRule type="dataBar" priority="6278">
      <dataBar>
        <cfvo type="min"/>
        <cfvo type="max"/>
        <color rgb="FF00B0F0"/>
      </dataBar>
      <extLst>
        <ext xmlns:x14="http://schemas.microsoft.com/office/spreadsheetml/2009/9/main" uri="{B025F937-C7B1-47D3-B67F-A62EFF666E3E}">
          <x14:id>{C1470B59-FCE9-4F48-B671-9A0C4F2AA8D0}</x14:id>
        </ext>
      </extLst>
    </cfRule>
  </conditionalFormatting>
  <conditionalFormatting sqref="L15:L39">
    <cfRule type="dataBar" priority="1">
      <dataBar>
        <cfvo type="num" val="0"/>
        <cfvo type="num" val="1"/>
        <color theme="9" tint="-0.499984740745262"/>
      </dataBar>
      <extLst>
        <ext xmlns:x14="http://schemas.microsoft.com/office/spreadsheetml/2009/9/main" uri="{B025F937-C7B1-47D3-B67F-A62EFF666E3E}">
          <x14:id>{4BBE4F1D-A8E3-4D5D-A5C4-7AC6E5AA56EB}</x14:id>
        </ext>
      </extLst>
    </cfRule>
    <cfRule type="dataBar" priority="2">
      <dataBar>
        <cfvo type="num" val="0"/>
        <cfvo type="num" val="1"/>
        <color rgb="FF638EC6"/>
      </dataBar>
      <extLst>
        <ext xmlns:x14="http://schemas.microsoft.com/office/spreadsheetml/2009/9/main" uri="{B025F937-C7B1-47D3-B67F-A62EFF666E3E}">
          <x14:id>{3BC5C921-F030-42A8-96C3-8F6A79E82C58}</x14:id>
        </ext>
      </extLst>
    </cfRule>
    <cfRule type="dataBar" priority="3">
      <dataBar>
        <cfvo type="num" val="0"/>
        <cfvo type="num" val="1"/>
        <color rgb="FF00B0F0"/>
      </dataBar>
      <extLst>
        <ext xmlns:x14="http://schemas.microsoft.com/office/spreadsheetml/2009/9/main" uri="{B025F937-C7B1-47D3-B67F-A62EFF666E3E}">
          <x14:id>{1EB72AAE-E3EA-47D8-A4B6-EE2A08250016}</x14:id>
        </ext>
      </extLst>
    </cfRule>
    <cfRule type="dataBar" priority="4">
      <dataBar>
        <cfvo type="min"/>
        <cfvo type="max"/>
        <color rgb="FF00B0F0"/>
      </dataBar>
      <extLst>
        <ext xmlns:x14="http://schemas.microsoft.com/office/spreadsheetml/2009/9/main" uri="{B025F937-C7B1-47D3-B67F-A62EFF666E3E}">
          <x14:id>{0D8B3A7D-7D10-4571-9C74-89C38AE3043B}</x14:id>
        </ext>
      </extLst>
    </cfRule>
    <cfRule type="dataBar" priority="5">
      <dataBar>
        <cfvo type="num" val="0"/>
        <cfvo type="num" val="1"/>
        <color rgb="FF63C384"/>
      </dataBar>
      <extLst>
        <ext xmlns:x14="http://schemas.microsoft.com/office/spreadsheetml/2009/9/main" uri="{B025F937-C7B1-47D3-B67F-A62EFF666E3E}">
          <x14:id>{64072542-6C59-4903-89CA-D859A998D827}</x14:id>
        </ext>
      </extLst>
    </cfRule>
    <cfRule type="dataBar" priority="6">
      <dataBar>
        <cfvo type="min"/>
        <cfvo type="max"/>
        <color rgb="FF008AEF"/>
      </dataBar>
      <extLst>
        <ext xmlns:x14="http://schemas.microsoft.com/office/spreadsheetml/2009/9/main" uri="{B025F937-C7B1-47D3-B67F-A62EFF666E3E}">
          <x14:id>{014B0C5E-9188-4779-9F96-49DC8E6BF6DF}</x14:id>
        </ext>
      </extLst>
    </cfRule>
  </conditionalFormatting>
  <conditionalFormatting sqref="L40">
    <cfRule type="dataBar" priority="4535">
      <dataBar>
        <cfvo type="num" val="0"/>
        <cfvo type="num" val="1"/>
        <color rgb="FF00B0F0"/>
      </dataBar>
      <extLst>
        <ext xmlns:x14="http://schemas.microsoft.com/office/spreadsheetml/2009/9/main" uri="{B025F937-C7B1-47D3-B67F-A62EFF666E3E}">
          <x14:id>{4E6ECE44-F6EF-4C53-8100-B6531B4BE5E8}</x14:id>
        </ext>
      </extLst>
    </cfRule>
    <cfRule type="dataBar" priority="4536">
      <dataBar>
        <cfvo type="min"/>
        <cfvo type="max"/>
        <color rgb="FF00B0F0"/>
      </dataBar>
      <extLst>
        <ext xmlns:x14="http://schemas.microsoft.com/office/spreadsheetml/2009/9/main" uri="{B025F937-C7B1-47D3-B67F-A62EFF666E3E}">
          <x14:id>{3874FA24-BA78-495B-A477-DBB720FE9932}</x14:id>
        </ext>
      </extLst>
    </cfRule>
    <cfRule type="dataBar" priority="4537">
      <dataBar>
        <cfvo type="num" val="0"/>
        <cfvo type="num" val="1"/>
        <color rgb="FF63C384"/>
      </dataBar>
      <extLst>
        <ext xmlns:x14="http://schemas.microsoft.com/office/spreadsheetml/2009/9/main" uri="{B025F937-C7B1-47D3-B67F-A62EFF666E3E}">
          <x14:id>{6CBF3373-4B52-4FB7-ADA5-9E958AA205F4}</x14:id>
        </ext>
      </extLst>
    </cfRule>
    <cfRule type="dataBar" priority="4538">
      <dataBar>
        <cfvo type="min"/>
        <cfvo type="max"/>
        <color rgb="FF008AEF"/>
      </dataBar>
      <extLst>
        <ext xmlns:x14="http://schemas.microsoft.com/office/spreadsheetml/2009/9/main" uri="{B025F937-C7B1-47D3-B67F-A62EFF666E3E}">
          <x14:id>{4821A77B-53EC-44E8-80AC-1F82D4DE9991}</x14:id>
        </ext>
      </extLst>
    </cfRule>
    <cfRule type="dataBar" priority="4539">
      <dataBar>
        <cfvo type="num" val="0"/>
        <cfvo type="num" val="1"/>
        <color theme="9" tint="-0.499984740745262"/>
      </dataBar>
      <extLst>
        <ext xmlns:x14="http://schemas.microsoft.com/office/spreadsheetml/2009/9/main" uri="{B025F937-C7B1-47D3-B67F-A62EFF666E3E}">
          <x14:id>{2F537AD2-BA32-49F8-AAC4-488BDC3930DB}</x14:id>
        </ext>
      </extLst>
    </cfRule>
    <cfRule type="dataBar" priority="4540">
      <dataBar>
        <cfvo type="num" val="0"/>
        <cfvo type="num" val="1"/>
        <color rgb="FF638EC6"/>
      </dataBar>
      <extLst>
        <ext xmlns:x14="http://schemas.microsoft.com/office/spreadsheetml/2009/9/main" uri="{B025F937-C7B1-47D3-B67F-A62EFF666E3E}">
          <x14:id>{C72BF447-BF82-420F-A1D3-60D966A1C10A}</x14:id>
        </ext>
      </extLst>
    </cfRule>
    <cfRule type="dataBar" priority="5047">
      <dataBar>
        <cfvo type="num" val="0"/>
        <cfvo type="num" val="1"/>
        <color theme="9" tint="-0.499984740745262"/>
      </dataBar>
      <extLst>
        <ext xmlns:x14="http://schemas.microsoft.com/office/spreadsheetml/2009/9/main" uri="{B025F937-C7B1-47D3-B67F-A62EFF666E3E}">
          <x14:id>{EF3B7C9B-53C1-4FA0-9D5B-D6270B15C324}</x14:id>
        </ext>
      </extLst>
    </cfRule>
    <cfRule type="dataBar" priority="5048">
      <dataBar>
        <cfvo type="num" val="0"/>
        <cfvo type="num" val="1"/>
        <color rgb="FF00B0F0"/>
      </dataBar>
      <extLst>
        <ext xmlns:x14="http://schemas.microsoft.com/office/spreadsheetml/2009/9/main" uri="{B025F937-C7B1-47D3-B67F-A62EFF666E3E}">
          <x14:id>{91A25445-326C-4374-ADD6-9519D98DE02A}</x14:id>
        </ext>
      </extLst>
    </cfRule>
    <cfRule type="dataBar" priority="5049">
      <dataBar>
        <cfvo type="min"/>
        <cfvo type="max"/>
        <color rgb="FF00B0F0"/>
      </dataBar>
      <extLst>
        <ext xmlns:x14="http://schemas.microsoft.com/office/spreadsheetml/2009/9/main" uri="{B025F937-C7B1-47D3-B67F-A62EFF666E3E}">
          <x14:id>{84F7AB40-C451-432E-9733-52444BE03C8D}</x14:id>
        </ext>
      </extLst>
    </cfRule>
    <cfRule type="dataBar" priority="5050">
      <dataBar>
        <cfvo type="num" val="0"/>
        <cfvo type="num" val="1"/>
        <color rgb="FF63C384"/>
      </dataBar>
      <extLst>
        <ext xmlns:x14="http://schemas.microsoft.com/office/spreadsheetml/2009/9/main" uri="{B025F937-C7B1-47D3-B67F-A62EFF666E3E}">
          <x14:id>{354B6BD9-C7B9-468B-87E6-D82162700697}</x14:id>
        </ext>
      </extLst>
    </cfRule>
    <cfRule type="dataBar" priority="5051">
      <dataBar>
        <cfvo type="min"/>
        <cfvo type="max"/>
        <color rgb="FF008AEF"/>
      </dataBar>
      <extLst>
        <ext xmlns:x14="http://schemas.microsoft.com/office/spreadsheetml/2009/9/main" uri="{B025F937-C7B1-47D3-B67F-A62EFF666E3E}">
          <x14:id>{2C601D56-55F0-4557-9A89-9CBF372809A4}</x14:id>
        </ext>
      </extLst>
    </cfRule>
    <cfRule type="dataBar" priority="5052">
      <dataBar>
        <cfvo type="num" val="0"/>
        <cfvo type="num" val="1"/>
        <color rgb="FF00B0F0"/>
      </dataBar>
      <extLst>
        <ext xmlns:x14="http://schemas.microsoft.com/office/spreadsheetml/2009/9/main" uri="{B025F937-C7B1-47D3-B67F-A62EFF666E3E}">
          <x14:id>{086DE4D3-C655-401B-845A-D4A849F98623}</x14:id>
        </ext>
      </extLst>
    </cfRule>
    <cfRule type="dataBar" priority="5053">
      <dataBar>
        <cfvo type="min"/>
        <cfvo type="max"/>
        <color rgb="FF00B0F0"/>
      </dataBar>
      <extLst>
        <ext xmlns:x14="http://schemas.microsoft.com/office/spreadsheetml/2009/9/main" uri="{B025F937-C7B1-47D3-B67F-A62EFF666E3E}">
          <x14:id>{59E45D7C-AD41-4006-819D-F4369A1BE7B1}</x14:id>
        </ext>
      </extLst>
    </cfRule>
    <cfRule type="dataBar" priority="5054">
      <dataBar>
        <cfvo type="num" val="0"/>
        <cfvo type="num" val="1"/>
        <color rgb="FF63C384"/>
      </dataBar>
      <extLst>
        <ext xmlns:x14="http://schemas.microsoft.com/office/spreadsheetml/2009/9/main" uri="{B025F937-C7B1-47D3-B67F-A62EFF666E3E}">
          <x14:id>{DAFA134B-2481-4999-A261-9BEDDEA201AA}</x14:id>
        </ext>
      </extLst>
    </cfRule>
    <cfRule type="dataBar" priority="5055">
      <dataBar>
        <cfvo type="min"/>
        <cfvo type="max"/>
        <color rgb="FF008AEF"/>
      </dataBar>
      <extLst>
        <ext xmlns:x14="http://schemas.microsoft.com/office/spreadsheetml/2009/9/main" uri="{B025F937-C7B1-47D3-B67F-A62EFF666E3E}">
          <x14:id>{4EA9B344-FE59-4698-B08D-1F986326B90C}</x14:id>
        </ext>
      </extLst>
    </cfRule>
    <cfRule type="dataBar" priority="5056">
      <dataBar>
        <cfvo type="num" val="0"/>
        <cfvo type="num" val="1"/>
        <color rgb="FF00B0F0"/>
      </dataBar>
      <extLst>
        <ext xmlns:x14="http://schemas.microsoft.com/office/spreadsheetml/2009/9/main" uri="{B025F937-C7B1-47D3-B67F-A62EFF666E3E}">
          <x14:id>{AFE6E5F0-C13F-4882-A641-074612C352DA}</x14:id>
        </ext>
      </extLst>
    </cfRule>
    <cfRule type="dataBar" priority="5057">
      <dataBar>
        <cfvo type="min"/>
        <cfvo type="max"/>
        <color rgb="FF00B0F0"/>
      </dataBar>
      <extLst>
        <ext xmlns:x14="http://schemas.microsoft.com/office/spreadsheetml/2009/9/main" uri="{B025F937-C7B1-47D3-B67F-A62EFF666E3E}">
          <x14:id>{1E27B338-9979-4CC9-81CD-507E9B7B5F4F}</x14:id>
        </ext>
      </extLst>
    </cfRule>
    <cfRule type="dataBar" priority="5058">
      <dataBar>
        <cfvo type="num" val="0"/>
        <cfvo type="num" val="1"/>
        <color rgb="FF63C384"/>
      </dataBar>
      <extLst>
        <ext xmlns:x14="http://schemas.microsoft.com/office/spreadsheetml/2009/9/main" uri="{B025F937-C7B1-47D3-B67F-A62EFF666E3E}">
          <x14:id>{479E0876-3808-4950-9BF8-373370403A97}</x14:id>
        </ext>
      </extLst>
    </cfRule>
    <cfRule type="dataBar" priority="5059">
      <dataBar>
        <cfvo type="min"/>
        <cfvo type="max"/>
        <color rgb="FF008AEF"/>
      </dataBar>
      <extLst>
        <ext xmlns:x14="http://schemas.microsoft.com/office/spreadsheetml/2009/9/main" uri="{B025F937-C7B1-47D3-B67F-A62EFF666E3E}">
          <x14:id>{98DD0041-55E4-4AE1-87F3-6BA59F0DCDF0}</x14:id>
        </ext>
      </extLst>
    </cfRule>
    <cfRule type="dataBar" priority="5060">
      <dataBar>
        <cfvo type="num" val="0"/>
        <cfvo type="num" val="1"/>
        <color rgb="FF00B0F0"/>
      </dataBar>
      <extLst>
        <ext xmlns:x14="http://schemas.microsoft.com/office/spreadsheetml/2009/9/main" uri="{B025F937-C7B1-47D3-B67F-A62EFF666E3E}">
          <x14:id>{6D231899-7FF5-40F2-9D77-265FEE463769}</x14:id>
        </ext>
      </extLst>
    </cfRule>
    <cfRule type="dataBar" priority="5061">
      <dataBar>
        <cfvo type="min"/>
        <cfvo type="max"/>
        <color rgb="FF00B0F0"/>
      </dataBar>
      <extLst>
        <ext xmlns:x14="http://schemas.microsoft.com/office/spreadsheetml/2009/9/main" uri="{B025F937-C7B1-47D3-B67F-A62EFF666E3E}">
          <x14:id>{2581F74D-1C64-4FC7-93D3-946A29E029B9}</x14:id>
        </ext>
      </extLst>
    </cfRule>
    <cfRule type="dataBar" priority="5062">
      <dataBar>
        <cfvo type="num" val="0"/>
        <cfvo type="num" val="1"/>
        <color rgb="FF63C384"/>
      </dataBar>
      <extLst>
        <ext xmlns:x14="http://schemas.microsoft.com/office/spreadsheetml/2009/9/main" uri="{B025F937-C7B1-47D3-B67F-A62EFF666E3E}">
          <x14:id>{3DBDDB3A-31E3-4660-B139-EA95CDA96110}</x14:id>
        </ext>
      </extLst>
    </cfRule>
    <cfRule type="dataBar" priority="5063">
      <dataBar>
        <cfvo type="min"/>
        <cfvo type="max"/>
        <color rgb="FF008AEF"/>
      </dataBar>
      <extLst>
        <ext xmlns:x14="http://schemas.microsoft.com/office/spreadsheetml/2009/9/main" uri="{B025F937-C7B1-47D3-B67F-A62EFF666E3E}">
          <x14:id>{353D4334-8FBB-47E4-9A66-A6B5D7DB66D2}</x14:id>
        </ext>
      </extLst>
    </cfRule>
    <cfRule type="dataBar" priority="5064">
      <dataBar>
        <cfvo type="num" val="0"/>
        <cfvo type="num" val="1"/>
        <color rgb="FF00B0F0"/>
      </dataBar>
      <extLst>
        <ext xmlns:x14="http://schemas.microsoft.com/office/spreadsheetml/2009/9/main" uri="{B025F937-C7B1-47D3-B67F-A62EFF666E3E}">
          <x14:id>{AC809815-3350-4DAB-BC73-F2A8AED23C6B}</x14:id>
        </ext>
      </extLst>
    </cfRule>
    <cfRule type="dataBar" priority="5065">
      <dataBar>
        <cfvo type="min"/>
        <cfvo type="max"/>
        <color rgb="FF00B0F0"/>
      </dataBar>
      <extLst>
        <ext xmlns:x14="http://schemas.microsoft.com/office/spreadsheetml/2009/9/main" uri="{B025F937-C7B1-47D3-B67F-A62EFF666E3E}">
          <x14:id>{3DC7625F-0E83-470E-8235-CC0D7C421AA1}</x14:id>
        </ext>
      </extLst>
    </cfRule>
    <cfRule type="dataBar" priority="5066">
      <dataBar>
        <cfvo type="num" val="0"/>
        <cfvo type="num" val="1"/>
        <color rgb="FF63C384"/>
      </dataBar>
      <extLst>
        <ext xmlns:x14="http://schemas.microsoft.com/office/spreadsheetml/2009/9/main" uri="{B025F937-C7B1-47D3-B67F-A62EFF666E3E}">
          <x14:id>{ACDA5DDC-4B49-4C1B-90BD-3CEA72E56716}</x14:id>
        </ext>
      </extLst>
    </cfRule>
    <cfRule type="dataBar" priority="5067">
      <dataBar>
        <cfvo type="min"/>
        <cfvo type="max"/>
        <color rgb="FF008AEF"/>
      </dataBar>
      <extLst>
        <ext xmlns:x14="http://schemas.microsoft.com/office/spreadsheetml/2009/9/main" uri="{B025F937-C7B1-47D3-B67F-A62EFF666E3E}">
          <x14:id>{4ADEC7E6-6C00-4A3A-B97A-B13FAEF51310}</x14:id>
        </ext>
      </extLst>
    </cfRule>
    <cfRule type="dataBar" priority="5068">
      <dataBar>
        <cfvo type="num" val="0"/>
        <cfvo type="num" val="1"/>
        <color rgb="FF00B0F0"/>
      </dataBar>
      <extLst>
        <ext xmlns:x14="http://schemas.microsoft.com/office/spreadsheetml/2009/9/main" uri="{B025F937-C7B1-47D3-B67F-A62EFF666E3E}">
          <x14:id>{3B38BDF7-E442-4051-B0D1-744D31C51C3C}</x14:id>
        </ext>
      </extLst>
    </cfRule>
    <cfRule type="dataBar" priority="5069">
      <dataBar>
        <cfvo type="min"/>
        <cfvo type="max"/>
        <color rgb="FF00B0F0"/>
      </dataBar>
      <extLst>
        <ext xmlns:x14="http://schemas.microsoft.com/office/spreadsheetml/2009/9/main" uri="{B025F937-C7B1-47D3-B67F-A62EFF666E3E}">
          <x14:id>{5F807C0E-28BA-4D19-B363-C3A9A1246A2E}</x14:id>
        </ext>
      </extLst>
    </cfRule>
    <cfRule type="dataBar" priority="5070">
      <dataBar>
        <cfvo type="num" val="0"/>
        <cfvo type="num" val="1"/>
        <color rgb="FF63C384"/>
      </dataBar>
      <extLst>
        <ext xmlns:x14="http://schemas.microsoft.com/office/spreadsheetml/2009/9/main" uri="{B025F937-C7B1-47D3-B67F-A62EFF666E3E}">
          <x14:id>{D88E9D65-3C6A-45AE-AC06-836039CFA983}</x14:id>
        </ext>
      </extLst>
    </cfRule>
    <cfRule type="dataBar" priority="5071">
      <dataBar>
        <cfvo type="min"/>
        <cfvo type="max"/>
        <color rgb="FF008AEF"/>
      </dataBar>
      <extLst>
        <ext xmlns:x14="http://schemas.microsoft.com/office/spreadsheetml/2009/9/main" uri="{B025F937-C7B1-47D3-B67F-A62EFF666E3E}">
          <x14:id>{634BB0C1-E884-4156-A2E2-D51DE802E8C7}</x14:id>
        </ext>
      </extLst>
    </cfRule>
  </conditionalFormatting>
  <conditionalFormatting sqref="L41:L55">
    <cfRule type="dataBar" priority="5103">
      <dataBar>
        <cfvo type="num" val="0"/>
        <cfvo type="num" val="1"/>
        <color rgb="FF00B0F0"/>
      </dataBar>
      <extLst>
        <ext xmlns:x14="http://schemas.microsoft.com/office/spreadsheetml/2009/9/main" uri="{B025F937-C7B1-47D3-B67F-A62EFF666E3E}">
          <x14:id>{FC82136B-F1D6-497A-BAD2-E2F9B732B5E1}</x14:id>
        </ext>
      </extLst>
    </cfRule>
    <cfRule type="dataBar" priority="5104">
      <dataBar>
        <cfvo type="min"/>
        <cfvo type="max"/>
        <color rgb="FF00B0F0"/>
      </dataBar>
      <extLst>
        <ext xmlns:x14="http://schemas.microsoft.com/office/spreadsheetml/2009/9/main" uri="{B025F937-C7B1-47D3-B67F-A62EFF666E3E}">
          <x14:id>{53D65CCA-D8A3-4612-8869-50231609BBB8}</x14:id>
        </ext>
      </extLst>
    </cfRule>
    <cfRule type="dataBar" priority="5105">
      <dataBar>
        <cfvo type="num" val="0"/>
        <cfvo type="num" val="1"/>
        <color rgb="FF63C384"/>
      </dataBar>
      <extLst>
        <ext xmlns:x14="http://schemas.microsoft.com/office/spreadsheetml/2009/9/main" uri="{B025F937-C7B1-47D3-B67F-A62EFF666E3E}">
          <x14:id>{8C88CFEC-4AB6-483C-A8FE-063CFF529C6D}</x14:id>
        </ext>
      </extLst>
    </cfRule>
    <cfRule type="dataBar" priority="5106">
      <dataBar>
        <cfvo type="min"/>
        <cfvo type="max"/>
        <color rgb="FF008AEF"/>
      </dataBar>
      <extLst>
        <ext xmlns:x14="http://schemas.microsoft.com/office/spreadsheetml/2009/9/main" uri="{B025F937-C7B1-47D3-B67F-A62EFF666E3E}">
          <x14:id>{2FB41280-0380-46EA-B2A5-A863503FC5CF}</x14:id>
        </ext>
      </extLst>
    </cfRule>
    <cfRule type="dataBar" priority="5107">
      <dataBar>
        <cfvo type="num" val="0"/>
        <cfvo type="num" val="1"/>
        <color theme="9" tint="-0.499984740745262"/>
      </dataBar>
      <extLst>
        <ext xmlns:x14="http://schemas.microsoft.com/office/spreadsheetml/2009/9/main" uri="{B025F937-C7B1-47D3-B67F-A62EFF666E3E}">
          <x14:id>{C3346A98-5DFA-4EE8-AC3B-F0D47F40F6B0}</x14:id>
        </ext>
      </extLst>
    </cfRule>
    <cfRule type="dataBar" priority="5108">
      <dataBar>
        <cfvo type="num" val="0"/>
        <cfvo type="num" val="1"/>
        <color rgb="FF638EC6"/>
      </dataBar>
      <extLst>
        <ext xmlns:x14="http://schemas.microsoft.com/office/spreadsheetml/2009/9/main" uri="{B025F937-C7B1-47D3-B67F-A62EFF666E3E}">
          <x14:id>{EBBFDC21-0276-44D4-BA3F-7535182C31CA}</x14:id>
        </ext>
      </extLst>
    </cfRule>
    <cfRule type="dataBar" priority="5346">
      <dataBar>
        <cfvo type="num" val="0"/>
        <cfvo type="num" val="1"/>
        <color theme="9" tint="-0.499984740745262"/>
      </dataBar>
      <extLst>
        <ext xmlns:x14="http://schemas.microsoft.com/office/spreadsheetml/2009/9/main" uri="{B025F937-C7B1-47D3-B67F-A62EFF666E3E}">
          <x14:id>{85100BF8-3D76-49BD-BC69-67F93807A9C2}</x14:id>
        </ext>
      </extLst>
    </cfRule>
    <cfRule type="dataBar" priority="5347">
      <dataBar>
        <cfvo type="num" val="0"/>
        <cfvo type="num" val="1"/>
        <color rgb="FF00B0F0"/>
      </dataBar>
      <extLst>
        <ext xmlns:x14="http://schemas.microsoft.com/office/spreadsheetml/2009/9/main" uri="{B025F937-C7B1-47D3-B67F-A62EFF666E3E}">
          <x14:id>{C14D2B25-B8CD-40C6-A855-A64DD7BD911C}</x14:id>
        </ext>
      </extLst>
    </cfRule>
    <cfRule type="dataBar" priority="5348">
      <dataBar>
        <cfvo type="min"/>
        <cfvo type="max"/>
        <color rgb="FF00B0F0"/>
      </dataBar>
      <extLst>
        <ext xmlns:x14="http://schemas.microsoft.com/office/spreadsheetml/2009/9/main" uri="{B025F937-C7B1-47D3-B67F-A62EFF666E3E}">
          <x14:id>{CA1DD1E3-8C95-4235-BC1E-F343745FD75F}</x14:id>
        </ext>
      </extLst>
    </cfRule>
    <cfRule type="dataBar" priority="5349">
      <dataBar>
        <cfvo type="num" val="0"/>
        <cfvo type="num" val="1"/>
        <color rgb="FF63C384"/>
      </dataBar>
      <extLst>
        <ext xmlns:x14="http://schemas.microsoft.com/office/spreadsheetml/2009/9/main" uri="{B025F937-C7B1-47D3-B67F-A62EFF666E3E}">
          <x14:id>{1DFCABC9-38AB-43F1-8E9B-FAFE9F433692}</x14:id>
        </ext>
      </extLst>
    </cfRule>
    <cfRule type="dataBar" priority="5350">
      <dataBar>
        <cfvo type="min"/>
        <cfvo type="max"/>
        <color rgb="FF008AEF"/>
      </dataBar>
      <extLst>
        <ext xmlns:x14="http://schemas.microsoft.com/office/spreadsheetml/2009/9/main" uri="{B025F937-C7B1-47D3-B67F-A62EFF666E3E}">
          <x14:id>{AED767A2-0019-43F8-B2C8-4A4BEC9EE475}</x14:id>
        </ext>
      </extLst>
    </cfRule>
    <cfRule type="dataBar" priority="5351">
      <dataBar>
        <cfvo type="num" val="0"/>
        <cfvo type="num" val="1"/>
        <color rgb="FF00B0F0"/>
      </dataBar>
      <extLst>
        <ext xmlns:x14="http://schemas.microsoft.com/office/spreadsheetml/2009/9/main" uri="{B025F937-C7B1-47D3-B67F-A62EFF666E3E}">
          <x14:id>{897B82F1-5F16-4BDE-A19C-C814B77F520A}</x14:id>
        </ext>
      </extLst>
    </cfRule>
    <cfRule type="dataBar" priority="5352">
      <dataBar>
        <cfvo type="min"/>
        <cfvo type="max"/>
        <color rgb="FF00B0F0"/>
      </dataBar>
      <extLst>
        <ext xmlns:x14="http://schemas.microsoft.com/office/spreadsheetml/2009/9/main" uri="{B025F937-C7B1-47D3-B67F-A62EFF666E3E}">
          <x14:id>{35D34C9F-BC9A-4D91-A9B7-FC431E8C2D12}</x14:id>
        </ext>
      </extLst>
    </cfRule>
    <cfRule type="dataBar" priority="5353">
      <dataBar>
        <cfvo type="num" val="0"/>
        <cfvo type="num" val="1"/>
        <color rgb="FF63C384"/>
      </dataBar>
      <extLst>
        <ext xmlns:x14="http://schemas.microsoft.com/office/spreadsheetml/2009/9/main" uri="{B025F937-C7B1-47D3-B67F-A62EFF666E3E}">
          <x14:id>{DD98822B-A4BF-46D2-A6A6-5CC774F835AC}</x14:id>
        </ext>
      </extLst>
    </cfRule>
    <cfRule type="dataBar" priority="5354">
      <dataBar>
        <cfvo type="min"/>
        <cfvo type="max"/>
        <color rgb="FF008AEF"/>
      </dataBar>
      <extLst>
        <ext xmlns:x14="http://schemas.microsoft.com/office/spreadsheetml/2009/9/main" uri="{B025F937-C7B1-47D3-B67F-A62EFF666E3E}">
          <x14:id>{7A129FF9-A1F1-4DCC-8D27-5C2BB85AABCE}</x14:id>
        </ext>
      </extLst>
    </cfRule>
    <cfRule type="dataBar" priority="5355">
      <dataBar>
        <cfvo type="num" val="0"/>
        <cfvo type="num" val="1"/>
        <color rgb="FF00B0F0"/>
      </dataBar>
      <extLst>
        <ext xmlns:x14="http://schemas.microsoft.com/office/spreadsheetml/2009/9/main" uri="{B025F937-C7B1-47D3-B67F-A62EFF666E3E}">
          <x14:id>{BD71F24B-62AF-4A7B-B506-238B6E761BDF}</x14:id>
        </ext>
      </extLst>
    </cfRule>
    <cfRule type="dataBar" priority="5356">
      <dataBar>
        <cfvo type="min"/>
        <cfvo type="max"/>
        <color rgb="FF00B0F0"/>
      </dataBar>
      <extLst>
        <ext xmlns:x14="http://schemas.microsoft.com/office/spreadsheetml/2009/9/main" uri="{B025F937-C7B1-47D3-B67F-A62EFF666E3E}">
          <x14:id>{28CF184A-5894-413B-B6F7-B3698CF33130}</x14:id>
        </ext>
      </extLst>
    </cfRule>
    <cfRule type="dataBar" priority="5357">
      <dataBar>
        <cfvo type="num" val="0"/>
        <cfvo type="num" val="1"/>
        <color rgb="FF63C384"/>
      </dataBar>
      <extLst>
        <ext xmlns:x14="http://schemas.microsoft.com/office/spreadsheetml/2009/9/main" uri="{B025F937-C7B1-47D3-B67F-A62EFF666E3E}">
          <x14:id>{696479D7-B321-4191-9A41-56DF1A3B0B29}</x14:id>
        </ext>
      </extLst>
    </cfRule>
    <cfRule type="dataBar" priority="5358">
      <dataBar>
        <cfvo type="min"/>
        <cfvo type="max"/>
        <color rgb="FF008AEF"/>
      </dataBar>
      <extLst>
        <ext xmlns:x14="http://schemas.microsoft.com/office/spreadsheetml/2009/9/main" uri="{B025F937-C7B1-47D3-B67F-A62EFF666E3E}">
          <x14:id>{F1BC2A96-C21B-4E89-9285-267A3EA4AAE4}</x14:id>
        </ext>
      </extLst>
    </cfRule>
    <cfRule type="dataBar" priority="5359">
      <dataBar>
        <cfvo type="num" val="0"/>
        <cfvo type="num" val="1"/>
        <color rgb="FF00B0F0"/>
      </dataBar>
      <extLst>
        <ext xmlns:x14="http://schemas.microsoft.com/office/spreadsheetml/2009/9/main" uri="{B025F937-C7B1-47D3-B67F-A62EFF666E3E}">
          <x14:id>{15C7347C-92D3-4712-916B-28276128D177}</x14:id>
        </ext>
      </extLst>
    </cfRule>
    <cfRule type="dataBar" priority="5360">
      <dataBar>
        <cfvo type="min"/>
        <cfvo type="max"/>
        <color rgb="FF00B0F0"/>
      </dataBar>
      <extLst>
        <ext xmlns:x14="http://schemas.microsoft.com/office/spreadsheetml/2009/9/main" uri="{B025F937-C7B1-47D3-B67F-A62EFF666E3E}">
          <x14:id>{191DC3C2-8755-4F86-90E6-6FE62A68CEAA}</x14:id>
        </ext>
      </extLst>
    </cfRule>
    <cfRule type="dataBar" priority="5361">
      <dataBar>
        <cfvo type="num" val="0"/>
        <cfvo type="num" val="1"/>
        <color rgb="FF63C384"/>
      </dataBar>
      <extLst>
        <ext xmlns:x14="http://schemas.microsoft.com/office/spreadsheetml/2009/9/main" uri="{B025F937-C7B1-47D3-B67F-A62EFF666E3E}">
          <x14:id>{AEC7695F-F22D-4083-B892-98BFF882B62F}</x14:id>
        </ext>
      </extLst>
    </cfRule>
    <cfRule type="dataBar" priority="5362">
      <dataBar>
        <cfvo type="min"/>
        <cfvo type="max"/>
        <color rgb="FF008AEF"/>
      </dataBar>
      <extLst>
        <ext xmlns:x14="http://schemas.microsoft.com/office/spreadsheetml/2009/9/main" uri="{B025F937-C7B1-47D3-B67F-A62EFF666E3E}">
          <x14:id>{E50B721D-1F43-4589-AADD-16A8A9C9D68B}</x14:id>
        </ext>
      </extLst>
    </cfRule>
    <cfRule type="dataBar" priority="5363">
      <dataBar>
        <cfvo type="num" val="0"/>
        <cfvo type="num" val="1"/>
        <color rgb="FF00B0F0"/>
      </dataBar>
      <extLst>
        <ext xmlns:x14="http://schemas.microsoft.com/office/spreadsheetml/2009/9/main" uri="{B025F937-C7B1-47D3-B67F-A62EFF666E3E}">
          <x14:id>{A52AF15F-7AC2-45B3-A4B2-59B17C546F82}</x14:id>
        </ext>
      </extLst>
    </cfRule>
    <cfRule type="dataBar" priority="5364">
      <dataBar>
        <cfvo type="min"/>
        <cfvo type="max"/>
        <color rgb="FF00B0F0"/>
      </dataBar>
      <extLst>
        <ext xmlns:x14="http://schemas.microsoft.com/office/spreadsheetml/2009/9/main" uri="{B025F937-C7B1-47D3-B67F-A62EFF666E3E}">
          <x14:id>{C2EBCF64-4EF8-4159-BE0C-6AC4C1B4E887}</x14:id>
        </ext>
      </extLst>
    </cfRule>
    <cfRule type="dataBar" priority="5365">
      <dataBar>
        <cfvo type="num" val="0"/>
        <cfvo type="num" val="1"/>
        <color rgb="FF63C384"/>
      </dataBar>
      <extLst>
        <ext xmlns:x14="http://schemas.microsoft.com/office/spreadsheetml/2009/9/main" uri="{B025F937-C7B1-47D3-B67F-A62EFF666E3E}">
          <x14:id>{8602AC60-8244-416C-9B9C-747958CC81B9}</x14:id>
        </ext>
      </extLst>
    </cfRule>
    <cfRule type="dataBar" priority="5366">
      <dataBar>
        <cfvo type="min"/>
        <cfvo type="max"/>
        <color rgb="FF008AEF"/>
      </dataBar>
      <extLst>
        <ext xmlns:x14="http://schemas.microsoft.com/office/spreadsheetml/2009/9/main" uri="{B025F937-C7B1-47D3-B67F-A62EFF666E3E}">
          <x14:id>{9D2C1EAC-FDF9-404A-9444-E2E9ECF65CEB}</x14:id>
        </ext>
      </extLst>
    </cfRule>
    <cfRule type="dataBar" priority="5367">
      <dataBar>
        <cfvo type="num" val="0"/>
        <cfvo type="num" val="1"/>
        <color rgb="FF00B0F0"/>
      </dataBar>
      <extLst>
        <ext xmlns:x14="http://schemas.microsoft.com/office/spreadsheetml/2009/9/main" uri="{B025F937-C7B1-47D3-B67F-A62EFF666E3E}">
          <x14:id>{8583AC8D-0726-478F-8A10-D488C94B2A4D}</x14:id>
        </ext>
      </extLst>
    </cfRule>
    <cfRule type="dataBar" priority="5368">
      <dataBar>
        <cfvo type="min"/>
        <cfvo type="max"/>
        <color rgb="FF00B0F0"/>
      </dataBar>
      <extLst>
        <ext xmlns:x14="http://schemas.microsoft.com/office/spreadsheetml/2009/9/main" uri="{B025F937-C7B1-47D3-B67F-A62EFF666E3E}">
          <x14:id>{4C21C48E-AB84-46A2-A46B-F247193D1C4D}</x14:id>
        </ext>
      </extLst>
    </cfRule>
    <cfRule type="dataBar" priority="5369">
      <dataBar>
        <cfvo type="num" val="0"/>
        <cfvo type="num" val="1"/>
        <color rgb="FF63C384"/>
      </dataBar>
      <extLst>
        <ext xmlns:x14="http://schemas.microsoft.com/office/spreadsheetml/2009/9/main" uri="{B025F937-C7B1-47D3-B67F-A62EFF666E3E}">
          <x14:id>{9788EC58-2887-43CA-B10E-23E337C39EEC}</x14:id>
        </ext>
      </extLst>
    </cfRule>
    <cfRule type="dataBar" priority="5370">
      <dataBar>
        <cfvo type="min"/>
        <cfvo type="max"/>
        <color rgb="FF008AEF"/>
      </dataBar>
      <extLst>
        <ext xmlns:x14="http://schemas.microsoft.com/office/spreadsheetml/2009/9/main" uri="{B025F937-C7B1-47D3-B67F-A62EFF666E3E}">
          <x14:id>{782E2828-C786-4121-BD86-34D173F5165B}</x14:id>
        </ext>
      </extLst>
    </cfRule>
  </conditionalFormatting>
  <conditionalFormatting sqref="L59:L60">
    <cfRule type="dataBar" priority="315">
      <dataBar>
        <cfvo type="num" val="0"/>
        <cfvo type="num" val="1"/>
        <color rgb="FF00B0F0"/>
      </dataBar>
      <extLst>
        <ext xmlns:x14="http://schemas.microsoft.com/office/spreadsheetml/2009/9/main" uri="{B025F937-C7B1-47D3-B67F-A62EFF666E3E}">
          <x14:id>{CB3FC30F-2C2F-477C-BFBD-AF9CC3155134}</x14:id>
        </ext>
      </extLst>
    </cfRule>
    <cfRule type="dataBar" priority="316">
      <dataBar>
        <cfvo type="min"/>
        <cfvo type="max"/>
        <color rgb="FF00B0F0"/>
      </dataBar>
      <extLst>
        <ext xmlns:x14="http://schemas.microsoft.com/office/spreadsheetml/2009/9/main" uri="{B025F937-C7B1-47D3-B67F-A62EFF666E3E}">
          <x14:id>{02171C5D-2950-4DE9-9E5E-4FE786F6B324}</x14:id>
        </ext>
      </extLst>
    </cfRule>
    <cfRule type="dataBar" priority="317">
      <dataBar>
        <cfvo type="num" val="0"/>
        <cfvo type="num" val="1"/>
        <color rgb="FF638EC6"/>
      </dataBar>
      <extLst>
        <ext xmlns:x14="http://schemas.microsoft.com/office/spreadsheetml/2009/9/main" uri="{B025F937-C7B1-47D3-B67F-A62EFF666E3E}">
          <x14:id>{C6ACDBE4-8639-4769-A11F-A5C41ED70F8B}</x14:id>
        </ext>
      </extLst>
    </cfRule>
    <cfRule type="dataBar" priority="318">
      <dataBar>
        <cfvo type="min"/>
        <cfvo type="max"/>
        <color rgb="FF008AEF"/>
      </dataBar>
      <extLst>
        <ext xmlns:x14="http://schemas.microsoft.com/office/spreadsheetml/2009/9/main" uri="{B025F937-C7B1-47D3-B67F-A62EFF666E3E}">
          <x14:id>{5C16ECCF-3EE7-4AE5-A07D-84A092AECEFD}</x14:id>
        </ext>
      </extLst>
    </cfRule>
    <cfRule type="dataBar" priority="319">
      <dataBar>
        <cfvo type="num" val="0"/>
        <cfvo type="num" val="1"/>
        <color rgb="FF63C384"/>
      </dataBar>
      <extLst>
        <ext xmlns:x14="http://schemas.microsoft.com/office/spreadsheetml/2009/9/main" uri="{B025F937-C7B1-47D3-B67F-A62EFF666E3E}">
          <x14:id>{CBDE6E8F-CCA9-496E-A972-8668120D110C}</x14:id>
        </ext>
      </extLst>
    </cfRule>
  </conditionalFormatting>
  <conditionalFormatting sqref="L64:L76">
    <cfRule type="dataBar" priority="6285">
      <dataBar>
        <cfvo type="num" val="0"/>
        <cfvo type="num" val="1"/>
        <color theme="9" tint="-0.499984740745262"/>
      </dataBar>
      <extLst>
        <ext xmlns:x14="http://schemas.microsoft.com/office/spreadsheetml/2009/9/main" uri="{B025F937-C7B1-47D3-B67F-A62EFF666E3E}">
          <x14:id>{DB479D2F-853D-46EA-BFD1-5E7747C134D8}</x14:id>
        </ext>
      </extLst>
    </cfRule>
    <cfRule type="dataBar" priority="6286">
      <dataBar>
        <cfvo type="num" val="0"/>
        <cfvo type="num" val="1"/>
        <color rgb="FF00B0F0"/>
      </dataBar>
      <extLst>
        <ext xmlns:x14="http://schemas.microsoft.com/office/spreadsheetml/2009/9/main" uri="{B025F937-C7B1-47D3-B67F-A62EFF666E3E}">
          <x14:id>{62BE3BFA-6E77-4C4C-B76F-F548DB698F08}</x14:id>
        </ext>
      </extLst>
    </cfRule>
    <cfRule type="dataBar" priority="6287">
      <dataBar>
        <cfvo type="min"/>
        <cfvo type="max"/>
        <color rgb="FF00B0F0"/>
      </dataBar>
      <extLst>
        <ext xmlns:x14="http://schemas.microsoft.com/office/spreadsheetml/2009/9/main" uri="{B025F937-C7B1-47D3-B67F-A62EFF666E3E}">
          <x14:id>{CC5A2775-CCF9-4674-8B15-C3920A20DAC9}</x14:id>
        </ext>
      </extLst>
    </cfRule>
    <cfRule type="dataBar" priority="6288">
      <dataBar>
        <cfvo type="num" val="0"/>
        <cfvo type="num" val="1"/>
        <color rgb="FF63C384"/>
      </dataBar>
      <extLst>
        <ext xmlns:x14="http://schemas.microsoft.com/office/spreadsheetml/2009/9/main" uri="{B025F937-C7B1-47D3-B67F-A62EFF666E3E}">
          <x14:id>{AC0EFB17-F0EE-424D-A38D-4F2B514DF2AF}</x14:id>
        </ext>
      </extLst>
    </cfRule>
    <cfRule type="dataBar" priority="6289">
      <dataBar>
        <cfvo type="min"/>
        <cfvo type="max"/>
        <color rgb="FF008AEF"/>
      </dataBar>
      <extLst>
        <ext xmlns:x14="http://schemas.microsoft.com/office/spreadsheetml/2009/9/main" uri="{B025F937-C7B1-47D3-B67F-A62EFF666E3E}">
          <x14:id>{5BD0BC94-F245-4C50-A9EE-04E06DF3417F}</x14:id>
        </ext>
      </extLst>
    </cfRule>
    <cfRule type="dataBar" priority="6290">
      <dataBar>
        <cfvo type="num" val="0"/>
        <cfvo type="num" val="1"/>
        <color rgb="FF00B0F0"/>
      </dataBar>
      <extLst>
        <ext xmlns:x14="http://schemas.microsoft.com/office/spreadsheetml/2009/9/main" uri="{B025F937-C7B1-47D3-B67F-A62EFF666E3E}">
          <x14:id>{BD4B53F0-E171-4B01-8A55-7278C9936F33}</x14:id>
        </ext>
      </extLst>
    </cfRule>
    <cfRule type="dataBar" priority="6291">
      <dataBar>
        <cfvo type="min"/>
        <cfvo type="max"/>
        <color rgb="FF00B0F0"/>
      </dataBar>
      <extLst>
        <ext xmlns:x14="http://schemas.microsoft.com/office/spreadsheetml/2009/9/main" uri="{B025F937-C7B1-47D3-B67F-A62EFF666E3E}">
          <x14:id>{475764EA-DE1B-4B9D-BD1C-A344AA26B435}</x14:id>
        </ext>
      </extLst>
    </cfRule>
    <cfRule type="dataBar" priority="6292">
      <dataBar>
        <cfvo type="num" val="0"/>
        <cfvo type="num" val="1"/>
        <color rgb="FF63C384"/>
      </dataBar>
      <extLst>
        <ext xmlns:x14="http://schemas.microsoft.com/office/spreadsheetml/2009/9/main" uri="{B025F937-C7B1-47D3-B67F-A62EFF666E3E}">
          <x14:id>{E5569E86-5CB0-4228-9E3E-C3479C3CFF1C}</x14:id>
        </ext>
      </extLst>
    </cfRule>
    <cfRule type="dataBar" priority="6293">
      <dataBar>
        <cfvo type="min"/>
        <cfvo type="max"/>
        <color rgb="FF008AEF"/>
      </dataBar>
      <extLst>
        <ext xmlns:x14="http://schemas.microsoft.com/office/spreadsheetml/2009/9/main" uri="{B025F937-C7B1-47D3-B67F-A62EFF666E3E}">
          <x14:id>{8E815371-D688-4D42-8BD5-E84BCDD9151A}</x14:id>
        </ext>
      </extLst>
    </cfRule>
    <cfRule type="dataBar" priority="6294">
      <dataBar>
        <cfvo type="num" val="0"/>
        <cfvo type="num" val="1"/>
        <color rgb="FF00B0F0"/>
      </dataBar>
      <extLst>
        <ext xmlns:x14="http://schemas.microsoft.com/office/spreadsheetml/2009/9/main" uri="{B025F937-C7B1-47D3-B67F-A62EFF666E3E}">
          <x14:id>{6D17756C-40EE-4125-AA1D-B3ED679E967B}</x14:id>
        </ext>
      </extLst>
    </cfRule>
    <cfRule type="dataBar" priority="6295">
      <dataBar>
        <cfvo type="min"/>
        <cfvo type="max"/>
        <color rgb="FF00B0F0"/>
      </dataBar>
      <extLst>
        <ext xmlns:x14="http://schemas.microsoft.com/office/spreadsheetml/2009/9/main" uri="{B025F937-C7B1-47D3-B67F-A62EFF666E3E}">
          <x14:id>{2AB174CC-BDEE-4017-9013-0E87D02F7895}</x14:id>
        </ext>
      </extLst>
    </cfRule>
    <cfRule type="dataBar" priority="6296">
      <dataBar>
        <cfvo type="num" val="0"/>
        <cfvo type="num" val="1"/>
        <color rgb="FF63C384"/>
      </dataBar>
      <extLst>
        <ext xmlns:x14="http://schemas.microsoft.com/office/spreadsheetml/2009/9/main" uri="{B025F937-C7B1-47D3-B67F-A62EFF666E3E}">
          <x14:id>{43083AD1-D23B-4D7F-B117-99868ABEF522}</x14:id>
        </ext>
      </extLst>
    </cfRule>
    <cfRule type="dataBar" priority="6297">
      <dataBar>
        <cfvo type="min"/>
        <cfvo type="max"/>
        <color rgb="FF008AEF"/>
      </dataBar>
      <extLst>
        <ext xmlns:x14="http://schemas.microsoft.com/office/spreadsheetml/2009/9/main" uri="{B025F937-C7B1-47D3-B67F-A62EFF666E3E}">
          <x14:id>{03DD1F75-E9A8-4DD8-B9F0-7DE3F168F78E}</x14:id>
        </ext>
      </extLst>
    </cfRule>
    <cfRule type="dataBar" priority="6298">
      <dataBar>
        <cfvo type="num" val="0"/>
        <cfvo type="num" val="1"/>
        <color rgb="FF00B0F0"/>
      </dataBar>
      <extLst>
        <ext xmlns:x14="http://schemas.microsoft.com/office/spreadsheetml/2009/9/main" uri="{B025F937-C7B1-47D3-B67F-A62EFF666E3E}">
          <x14:id>{084F80B5-EFD4-418B-8BDB-C848EBB469F3}</x14:id>
        </ext>
      </extLst>
    </cfRule>
    <cfRule type="dataBar" priority="6299">
      <dataBar>
        <cfvo type="min"/>
        <cfvo type="max"/>
        <color rgb="FF00B0F0"/>
      </dataBar>
      <extLst>
        <ext xmlns:x14="http://schemas.microsoft.com/office/spreadsheetml/2009/9/main" uri="{B025F937-C7B1-47D3-B67F-A62EFF666E3E}">
          <x14:id>{FB6540CD-6211-40DC-B6F2-CC7D19AEC0F9}</x14:id>
        </ext>
      </extLst>
    </cfRule>
    <cfRule type="dataBar" priority="6300">
      <dataBar>
        <cfvo type="num" val="0"/>
        <cfvo type="num" val="1"/>
        <color rgb="FF63C384"/>
      </dataBar>
      <extLst>
        <ext xmlns:x14="http://schemas.microsoft.com/office/spreadsheetml/2009/9/main" uri="{B025F937-C7B1-47D3-B67F-A62EFF666E3E}">
          <x14:id>{F5BD2D49-649D-4AD2-9158-CCBB86AF5AA4}</x14:id>
        </ext>
      </extLst>
    </cfRule>
    <cfRule type="dataBar" priority="6301">
      <dataBar>
        <cfvo type="min"/>
        <cfvo type="max"/>
        <color rgb="FF008AEF"/>
      </dataBar>
      <extLst>
        <ext xmlns:x14="http://schemas.microsoft.com/office/spreadsheetml/2009/9/main" uri="{B025F937-C7B1-47D3-B67F-A62EFF666E3E}">
          <x14:id>{2DF28929-F227-4337-AA6F-2A5A91479906}</x14:id>
        </ext>
      </extLst>
    </cfRule>
    <cfRule type="dataBar" priority="6302">
      <dataBar>
        <cfvo type="num" val="0"/>
        <cfvo type="num" val="1"/>
        <color rgb="FF00B0F0"/>
      </dataBar>
      <extLst>
        <ext xmlns:x14="http://schemas.microsoft.com/office/spreadsheetml/2009/9/main" uri="{B025F937-C7B1-47D3-B67F-A62EFF666E3E}">
          <x14:id>{38F41E38-7164-495C-9741-A17CB8D4D87A}</x14:id>
        </ext>
      </extLst>
    </cfRule>
    <cfRule type="dataBar" priority="6303">
      <dataBar>
        <cfvo type="min"/>
        <cfvo type="max"/>
        <color rgb="FF00B0F0"/>
      </dataBar>
      <extLst>
        <ext xmlns:x14="http://schemas.microsoft.com/office/spreadsheetml/2009/9/main" uri="{B025F937-C7B1-47D3-B67F-A62EFF666E3E}">
          <x14:id>{729DBD5D-0041-4590-B523-17B76ACD56FE}</x14:id>
        </ext>
      </extLst>
    </cfRule>
    <cfRule type="dataBar" priority="6304">
      <dataBar>
        <cfvo type="num" val="0"/>
        <cfvo type="num" val="1"/>
        <color rgb="FF63C384"/>
      </dataBar>
      <extLst>
        <ext xmlns:x14="http://schemas.microsoft.com/office/spreadsheetml/2009/9/main" uri="{B025F937-C7B1-47D3-B67F-A62EFF666E3E}">
          <x14:id>{178D1440-3A81-4A64-95C2-6C72D4E90842}</x14:id>
        </ext>
      </extLst>
    </cfRule>
    <cfRule type="dataBar" priority="6305">
      <dataBar>
        <cfvo type="min"/>
        <cfvo type="max"/>
        <color rgb="FF008AEF"/>
      </dataBar>
      <extLst>
        <ext xmlns:x14="http://schemas.microsoft.com/office/spreadsheetml/2009/9/main" uri="{B025F937-C7B1-47D3-B67F-A62EFF666E3E}">
          <x14:id>{542A8E3D-C189-49F6-8629-1CCA087E3F88}</x14:id>
        </ext>
      </extLst>
    </cfRule>
    <cfRule type="dataBar" priority="6306">
      <dataBar>
        <cfvo type="num" val="0"/>
        <cfvo type="num" val="1"/>
        <color rgb="FF00B0F0"/>
      </dataBar>
      <extLst>
        <ext xmlns:x14="http://schemas.microsoft.com/office/spreadsheetml/2009/9/main" uri="{B025F937-C7B1-47D3-B67F-A62EFF666E3E}">
          <x14:id>{7CCF1E63-FC8A-475C-8315-C338840A7BB2}</x14:id>
        </ext>
      </extLst>
    </cfRule>
    <cfRule type="dataBar" priority="6307">
      <dataBar>
        <cfvo type="min"/>
        <cfvo type="max"/>
        <color rgb="FF00B0F0"/>
      </dataBar>
      <extLst>
        <ext xmlns:x14="http://schemas.microsoft.com/office/spreadsheetml/2009/9/main" uri="{B025F937-C7B1-47D3-B67F-A62EFF666E3E}">
          <x14:id>{347AD33A-4E22-4CB6-83E3-C3AD1F1B174D}</x14:id>
        </ext>
      </extLst>
    </cfRule>
    <cfRule type="dataBar" priority="6308">
      <dataBar>
        <cfvo type="num" val="0"/>
        <cfvo type="num" val="1"/>
        <color rgb="FF63C384"/>
      </dataBar>
      <extLst>
        <ext xmlns:x14="http://schemas.microsoft.com/office/spreadsheetml/2009/9/main" uri="{B025F937-C7B1-47D3-B67F-A62EFF666E3E}">
          <x14:id>{97773FCA-C905-4FDC-9A6A-1BE0C0055520}</x14:id>
        </ext>
      </extLst>
    </cfRule>
    <cfRule type="dataBar" priority="6309">
      <dataBar>
        <cfvo type="min"/>
        <cfvo type="max"/>
        <color rgb="FF008AEF"/>
      </dataBar>
      <extLst>
        <ext xmlns:x14="http://schemas.microsoft.com/office/spreadsheetml/2009/9/main" uri="{B025F937-C7B1-47D3-B67F-A62EFF666E3E}">
          <x14:id>{B187FA58-A89E-4C25-BFBE-CE7C2E6F086E}</x14:id>
        </ext>
      </extLst>
    </cfRule>
    <cfRule type="dataBar" priority="6310">
      <dataBar>
        <cfvo type="num" val="0"/>
        <cfvo type="num" val="1"/>
        <color rgb="FF00B0F0"/>
      </dataBar>
      <extLst>
        <ext xmlns:x14="http://schemas.microsoft.com/office/spreadsheetml/2009/9/main" uri="{B025F937-C7B1-47D3-B67F-A62EFF666E3E}">
          <x14:id>{B349AA60-30F6-480B-8EB9-2D074939F463}</x14:id>
        </ext>
      </extLst>
    </cfRule>
    <cfRule type="dataBar" priority="6311">
      <dataBar>
        <cfvo type="min"/>
        <cfvo type="max"/>
        <color rgb="FF00B0F0"/>
      </dataBar>
      <extLst>
        <ext xmlns:x14="http://schemas.microsoft.com/office/spreadsheetml/2009/9/main" uri="{B025F937-C7B1-47D3-B67F-A62EFF666E3E}">
          <x14:id>{0E192617-DE37-4108-8FAE-C3D9827C5003}</x14:id>
        </ext>
      </extLst>
    </cfRule>
    <cfRule type="dataBar" priority="6312">
      <dataBar>
        <cfvo type="num" val="0"/>
        <cfvo type="num" val="1"/>
        <color rgb="FF63C384"/>
      </dataBar>
      <extLst>
        <ext xmlns:x14="http://schemas.microsoft.com/office/spreadsheetml/2009/9/main" uri="{B025F937-C7B1-47D3-B67F-A62EFF666E3E}">
          <x14:id>{8D3EFC7B-E28D-42FD-8B3A-9851FCBC5C50}</x14:id>
        </ext>
      </extLst>
    </cfRule>
    <cfRule type="dataBar" priority="6313">
      <dataBar>
        <cfvo type="min"/>
        <cfvo type="max"/>
        <color rgb="FF008AEF"/>
      </dataBar>
      <extLst>
        <ext xmlns:x14="http://schemas.microsoft.com/office/spreadsheetml/2009/9/main" uri="{B025F937-C7B1-47D3-B67F-A62EFF666E3E}">
          <x14:id>{CE583AF8-A9EA-4203-AA80-B974CE46576B}</x14:id>
        </ext>
      </extLst>
    </cfRule>
    <cfRule type="dataBar" priority="6314">
      <dataBar>
        <cfvo type="num" val="0"/>
        <cfvo type="num" val="1"/>
        <color theme="9" tint="-0.499984740745262"/>
      </dataBar>
      <extLst>
        <ext xmlns:x14="http://schemas.microsoft.com/office/spreadsheetml/2009/9/main" uri="{B025F937-C7B1-47D3-B67F-A62EFF666E3E}">
          <x14:id>{1F1CF160-25FC-448F-A6C0-150B1F960ADC}</x14:id>
        </ext>
      </extLst>
    </cfRule>
    <cfRule type="dataBar" priority="6315">
      <dataBar>
        <cfvo type="num" val="0"/>
        <cfvo type="num" val="1"/>
        <color rgb="FF638EC6"/>
      </dataBar>
      <extLst>
        <ext xmlns:x14="http://schemas.microsoft.com/office/spreadsheetml/2009/9/main" uri="{B025F937-C7B1-47D3-B67F-A62EFF666E3E}">
          <x14:id>{A6DD9061-FDDF-4D39-8AA5-702D925AABA2}</x14:id>
        </ext>
      </extLst>
    </cfRule>
  </conditionalFormatting>
  <conditionalFormatting sqref="L80:L82">
    <cfRule type="dataBar" priority="6368">
      <dataBar>
        <cfvo type="num" val="0"/>
        <cfvo type="num" val="1"/>
        <color theme="9" tint="-0.499984740745262"/>
      </dataBar>
      <extLst>
        <ext xmlns:x14="http://schemas.microsoft.com/office/spreadsheetml/2009/9/main" uri="{B025F937-C7B1-47D3-B67F-A62EFF666E3E}">
          <x14:id>{70223278-C0B4-4B57-A9E8-6E240DE1965F}</x14:id>
        </ext>
      </extLst>
    </cfRule>
    <cfRule type="dataBar" priority="6369">
      <dataBar>
        <cfvo type="num" val="0"/>
        <cfvo type="num" val="1"/>
        <color rgb="FF00B0F0"/>
      </dataBar>
      <extLst>
        <ext xmlns:x14="http://schemas.microsoft.com/office/spreadsheetml/2009/9/main" uri="{B025F937-C7B1-47D3-B67F-A62EFF666E3E}">
          <x14:id>{22672EEB-1141-469E-BFA9-00D7AA1FF6E3}</x14:id>
        </ext>
      </extLst>
    </cfRule>
    <cfRule type="dataBar" priority="6370">
      <dataBar>
        <cfvo type="min"/>
        <cfvo type="max"/>
        <color rgb="FF00B0F0"/>
      </dataBar>
      <extLst>
        <ext xmlns:x14="http://schemas.microsoft.com/office/spreadsheetml/2009/9/main" uri="{B025F937-C7B1-47D3-B67F-A62EFF666E3E}">
          <x14:id>{7F82C78D-67AB-44D1-9986-B1B214C61440}</x14:id>
        </ext>
      </extLst>
    </cfRule>
    <cfRule type="dataBar" priority="6371">
      <dataBar>
        <cfvo type="num" val="0"/>
        <cfvo type="num" val="1"/>
        <color rgb="FF63C384"/>
      </dataBar>
      <extLst>
        <ext xmlns:x14="http://schemas.microsoft.com/office/spreadsheetml/2009/9/main" uri="{B025F937-C7B1-47D3-B67F-A62EFF666E3E}">
          <x14:id>{C1F1873B-0C11-4C9C-AFDB-0D73DD02AC8C}</x14:id>
        </ext>
      </extLst>
    </cfRule>
    <cfRule type="dataBar" priority="6372">
      <dataBar>
        <cfvo type="min"/>
        <cfvo type="max"/>
        <color rgb="FF008AEF"/>
      </dataBar>
      <extLst>
        <ext xmlns:x14="http://schemas.microsoft.com/office/spreadsheetml/2009/9/main" uri="{B025F937-C7B1-47D3-B67F-A62EFF666E3E}">
          <x14:id>{7AC0EDD2-B08C-46BD-B5A6-3C672F647A19}</x14:id>
        </ext>
      </extLst>
    </cfRule>
    <cfRule type="dataBar" priority="6373">
      <dataBar>
        <cfvo type="num" val="0"/>
        <cfvo type="num" val="1"/>
        <color rgb="FF00B0F0"/>
      </dataBar>
      <extLst>
        <ext xmlns:x14="http://schemas.microsoft.com/office/spreadsheetml/2009/9/main" uri="{B025F937-C7B1-47D3-B67F-A62EFF666E3E}">
          <x14:id>{BA2BCE96-9399-4843-84E9-9D830725B47C}</x14:id>
        </ext>
      </extLst>
    </cfRule>
    <cfRule type="dataBar" priority="6374">
      <dataBar>
        <cfvo type="min"/>
        <cfvo type="max"/>
        <color rgb="FF00B0F0"/>
      </dataBar>
      <extLst>
        <ext xmlns:x14="http://schemas.microsoft.com/office/spreadsheetml/2009/9/main" uri="{B025F937-C7B1-47D3-B67F-A62EFF666E3E}">
          <x14:id>{754B4C88-35E3-47BF-95EB-E94C350B2769}</x14:id>
        </ext>
      </extLst>
    </cfRule>
    <cfRule type="dataBar" priority="6375">
      <dataBar>
        <cfvo type="num" val="0"/>
        <cfvo type="num" val="1"/>
        <color rgb="FF63C384"/>
      </dataBar>
      <extLst>
        <ext xmlns:x14="http://schemas.microsoft.com/office/spreadsheetml/2009/9/main" uri="{B025F937-C7B1-47D3-B67F-A62EFF666E3E}">
          <x14:id>{E12A2DC3-6E0F-48EA-AF6A-39246B7B8BFD}</x14:id>
        </ext>
      </extLst>
    </cfRule>
    <cfRule type="dataBar" priority="6376">
      <dataBar>
        <cfvo type="min"/>
        <cfvo type="max"/>
        <color rgb="FF008AEF"/>
      </dataBar>
      <extLst>
        <ext xmlns:x14="http://schemas.microsoft.com/office/spreadsheetml/2009/9/main" uri="{B025F937-C7B1-47D3-B67F-A62EFF666E3E}">
          <x14:id>{BAFC7204-04F0-4E9D-B493-40EC3D519CC5}</x14:id>
        </ext>
      </extLst>
    </cfRule>
    <cfRule type="dataBar" priority="6377">
      <dataBar>
        <cfvo type="num" val="0"/>
        <cfvo type="num" val="1"/>
        <color rgb="FF00B0F0"/>
      </dataBar>
      <extLst>
        <ext xmlns:x14="http://schemas.microsoft.com/office/spreadsheetml/2009/9/main" uri="{B025F937-C7B1-47D3-B67F-A62EFF666E3E}">
          <x14:id>{C646A08A-7DC3-46F6-83AD-0EF0FB092767}</x14:id>
        </ext>
      </extLst>
    </cfRule>
    <cfRule type="dataBar" priority="6378">
      <dataBar>
        <cfvo type="min"/>
        <cfvo type="max"/>
        <color rgb="FF00B0F0"/>
      </dataBar>
      <extLst>
        <ext xmlns:x14="http://schemas.microsoft.com/office/spreadsheetml/2009/9/main" uri="{B025F937-C7B1-47D3-B67F-A62EFF666E3E}">
          <x14:id>{969476ED-D908-4770-B378-A0DFD67F523E}</x14:id>
        </ext>
      </extLst>
    </cfRule>
    <cfRule type="dataBar" priority="6379">
      <dataBar>
        <cfvo type="num" val="0"/>
        <cfvo type="num" val="1"/>
        <color rgb="FF63C384"/>
      </dataBar>
      <extLst>
        <ext xmlns:x14="http://schemas.microsoft.com/office/spreadsheetml/2009/9/main" uri="{B025F937-C7B1-47D3-B67F-A62EFF666E3E}">
          <x14:id>{9AC5694F-AE50-4694-9AE2-291BDCE3FA09}</x14:id>
        </ext>
      </extLst>
    </cfRule>
    <cfRule type="dataBar" priority="6380">
      <dataBar>
        <cfvo type="min"/>
        <cfvo type="max"/>
        <color rgb="FF008AEF"/>
      </dataBar>
      <extLst>
        <ext xmlns:x14="http://schemas.microsoft.com/office/spreadsheetml/2009/9/main" uri="{B025F937-C7B1-47D3-B67F-A62EFF666E3E}">
          <x14:id>{7CFD1903-C71D-4B22-9989-F8A50BB1835B}</x14:id>
        </ext>
      </extLst>
    </cfRule>
    <cfRule type="dataBar" priority="6381">
      <dataBar>
        <cfvo type="num" val="0"/>
        <cfvo type="num" val="1"/>
        <color rgb="FF00B0F0"/>
      </dataBar>
      <extLst>
        <ext xmlns:x14="http://schemas.microsoft.com/office/spreadsheetml/2009/9/main" uri="{B025F937-C7B1-47D3-B67F-A62EFF666E3E}">
          <x14:id>{A26D1E22-93AE-4FAD-93A0-518087D0D818}</x14:id>
        </ext>
      </extLst>
    </cfRule>
    <cfRule type="dataBar" priority="6382">
      <dataBar>
        <cfvo type="min"/>
        <cfvo type="max"/>
        <color rgb="FF00B0F0"/>
      </dataBar>
      <extLst>
        <ext xmlns:x14="http://schemas.microsoft.com/office/spreadsheetml/2009/9/main" uri="{B025F937-C7B1-47D3-B67F-A62EFF666E3E}">
          <x14:id>{15315D34-A658-4999-A78B-C9DE2700EFCB}</x14:id>
        </ext>
      </extLst>
    </cfRule>
    <cfRule type="dataBar" priority="6383">
      <dataBar>
        <cfvo type="num" val="0"/>
        <cfvo type="num" val="1"/>
        <color rgb="FF63C384"/>
      </dataBar>
      <extLst>
        <ext xmlns:x14="http://schemas.microsoft.com/office/spreadsheetml/2009/9/main" uri="{B025F937-C7B1-47D3-B67F-A62EFF666E3E}">
          <x14:id>{2C269B1C-B9A0-4E8D-9634-D3A6317E5622}</x14:id>
        </ext>
      </extLst>
    </cfRule>
    <cfRule type="dataBar" priority="6384">
      <dataBar>
        <cfvo type="min"/>
        <cfvo type="max"/>
        <color rgb="FF008AEF"/>
      </dataBar>
      <extLst>
        <ext xmlns:x14="http://schemas.microsoft.com/office/spreadsheetml/2009/9/main" uri="{B025F937-C7B1-47D3-B67F-A62EFF666E3E}">
          <x14:id>{08CC2A9D-9343-49DB-A9C2-39293129B53C}</x14:id>
        </ext>
      </extLst>
    </cfRule>
    <cfRule type="dataBar" priority="6385">
      <dataBar>
        <cfvo type="num" val="0"/>
        <cfvo type="num" val="1"/>
        <color rgb="FF00B0F0"/>
      </dataBar>
      <extLst>
        <ext xmlns:x14="http://schemas.microsoft.com/office/spreadsheetml/2009/9/main" uri="{B025F937-C7B1-47D3-B67F-A62EFF666E3E}">
          <x14:id>{1AD66969-F259-4CFD-8463-8E547FB73BAC}</x14:id>
        </ext>
      </extLst>
    </cfRule>
    <cfRule type="dataBar" priority="6386">
      <dataBar>
        <cfvo type="min"/>
        <cfvo type="max"/>
        <color rgb="FF00B0F0"/>
      </dataBar>
      <extLst>
        <ext xmlns:x14="http://schemas.microsoft.com/office/spreadsheetml/2009/9/main" uri="{B025F937-C7B1-47D3-B67F-A62EFF666E3E}">
          <x14:id>{3F5675DA-348B-432E-9F75-E84689D76B05}</x14:id>
        </ext>
      </extLst>
    </cfRule>
    <cfRule type="dataBar" priority="6387">
      <dataBar>
        <cfvo type="num" val="0"/>
        <cfvo type="num" val="1"/>
        <color rgb="FF63C384"/>
      </dataBar>
      <extLst>
        <ext xmlns:x14="http://schemas.microsoft.com/office/spreadsheetml/2009/9/main" uri="{B025F937-C7B1-47D3-B67F-A62EFF666E3E}">
          <x14:id>{76B30E67-5C2B-4BCE-AC43-0772DCB3A28F}</x14:id>
        </ext>
      </extLst>
    </cfRule>
    <cfRule type="dataBar" priority="6388">
      <dataBar>
        <cfvo type="min"/>
        <cfvo type="max"/>
        <color rgb="FF008AEF"/>
      </dataBar>
      <extLst>
        <ext xmlns:x14="http://schemas.microsoft.com/office/spreadsheetml/2009/9/main" uri="{B025F937-C7B1-47D3-B67F-A62EFF666E3E}">
          <x14:id>{67AF04E9-DF25-4ADC-963A-8EBAA9DB5670}</x14:id>
        </ext>
      </extLst>
    </cfRule>
    <cfRule type="dataBar" priority="6389">
      <dataBar>
        <cfvo type="num" val="0"/>
        <cfvo type="num" val="1"/>
        <color rgb="FF00B0F0"/>
      </dataBar>
      <extLst>
        <ext xmlns:x14="http://schemas.microsoft.com/office/spreadsheetml/2009/9/main" uri="{B025F937-C7B1-47D3-B67F-A62EFF666E3E}">
          <x14:id>{7E9C9FF3-C06B-4916-9995-31C86C5351CC}</x14:id>
        </ext>
      </extLst>
    </cfRule>
    <cfRule type="dataBar" priority="6390">
      <dataBar>
        <cfvo type="min"/>
        <cfvo type="max"/>
        <color rgb="FF00B0F0"/>
      </dataBar>
      <extLst>
        <ext xmlns:x14="http://schemas.microsoft.com/office/spreadsheetml/2009/9/main" uri="{B025F937-C7B1-47D3-B67F-A62EFF666E3E}">
          <x14:id>{1228DEFA-73FD-47B3-8C67-B525C5BF7E79}</x14:id>
        </ext>
      </extLst>
    </cfRule>
    <cfRule type="dataBar" priority="6391">
      <dataBar>
        <cfvo type="num" val="0"/>
        <cfvo type="num" val="1"/>
        <color rgb="FF63C384"/>
      </dataBar>
      <extLst>
        <ext xmlns:x14="http://schemas.microsoft.com/office/spreadsheetml/2009/9/main" uri="{B025F937-C7B1-47D3-B67F-A62EFF666E3E}">
          <x14:id>{7E3CEACA-D6E5-4CFF-8B87-7432FB7696DE}</x14:id>
        </ext>
      </extLst>
    </cfRule>
    <cfRule type="dataBar" priority="6392">
      <dataBar>
        <cfvo type="min"/>
        <cfvo type="max"/>
        <color rgb="FF008AEF"/>
      </dataBar>
      <extLst>
        <ext xmlns:x14="http://schemas.microsoft.com/office/spreadsheetml/2009/9/main" uri="{B025F937-C7B1-47D3-B67F-A62EFF666E3E}">
          <x14:id>{5EFC45E4-F331-406E-83A3-FDD386B22539}</x14:id>
        </ext>
      </extLst>
    </cfRule>
    <cfRule type="dataBar" priority="6393">
      <dataBar>
        <cfvo type="num" val="0"/>
        <cfvo type="num" val="1"/>
        <color rgb="FF00B0F0"/>
      </dataBar>
      <extLst>
        <ext xmlns:x14="http://schemas.microsoft.com/office/spreadsheetml/2009/9/main" uri="{B025F937-C7B1-47D3-B67F-A62EFF666E3E}">
          <x14:id>{895760B0-8DCA-4C65-80B7-F6E6A3125902}</x14:id>
        </ext>
      </extLst>
    </cfRule>
    <cfRule type="dataBar" priority="6394">
      <dataBar>
        <cfvo type="min"/>
        <cfvo type="max"/>
        <color rgb="FF00B0F0"/>
      </dataBar>
      <extLst>
        <ext xmlns:x14="http://schemas.microsoft.com/office/spreadsheetml/2009/9/main" uri="{B025F937-C7B1-47D3-B67F-A62EFF666E3E}">
          <x14:id>{0179F22E-47F3-4A0F-AC4C-28D12BFA6B6F}</x14:id>
        </ext>
      </extLst>
    </cfRule>
    <cfRule type="dataBar" priority="6395">
      <dataBar>
        <cfvo type="num" val="0"/>
        <cfvo type="num" val="1"/>
        <color rgb="FF63C384"/>
      </dataBar>
      <extLst>
        <ext xmlns:x14="http://schemas.microsoft.com/office/spreadsheetml/2009/9/main" uri="{B025F937-C7B1-47D3-B67F-A62EFF666E3E}">
          <x14:id>{B911D6CC-DEA3-42E4-BED0-9A21551A6A1E}</x14:id>
        </ext>
      </extLst>
    </cfRule>
    <cfRule type="dataBar" priority="6396">
      <dataBar>
        <cfvo type="min"/>
        <cfvo type="max"/>
        <color rgb="FF008AEF"/>
      </dataBar>
      <extLst>
        <ext xmlns:x14="http://schemas.microsoft.com/office/spreadsheetml/2009/9/main" uri="{B025F937-C7B1-47D3-B67F-A62EFF666E3E}">
          <x14:id>{713C04B6-006E-4C4E-8B78-278741805F56}</x14:id>
        </ext>
      </extLst>
    </cfRule>
    <cfRule type="dataBar" priority="6397">
      <dataBar>
        <cfvo type="num" val="0"/>
        <cfvo type="num" val="1"/>
        <color theme="9" tint="-0.499984740745262"/>
      </dataBar>
      <extLst>
        <ext xmlns:x14="http://schemas.microsoft.com/office/spreadsheetml/2009/9/main" uri="{B025F937-C7B1-47D3-B67F-A62EFF666E3E}">
          <x14:id>{4FE2B659-A9CC-46C6-BE5E-7220CA6DF023}</x14:id>
        </ext>
      </extLst>
    </cfRule>
    <cfRule type="dataBar" priority="6398">
      <dataBar>
        <cfvo type="num" val="0"/>
        <cfvo type="num" val="1"/>
        <color rgb="FF638EC6"/>
      </dataBar>
      <extLst>
        <ext xmlns:x14="http://schemas.microsoft.com/office/spreadsheetml/2009/9/main" uri="{B025F937-C7B1-47D3-B67F-A62EFF666E3E}">
          <x14:id>{31CB79B0-C0A8-4FA9-A083-3F8A2FFCE72D}</x14:id>
        </ext>
      </extLst>
    </cfRule>
  </conditionalFormatting>
  <conditionalFormatting sqref="L83">
    <cfRule type="dataBar" priority="576">
      <dataBar>
        <cfvo type="num" val="0"/>
        <cfvo type="num" val="1"/>
        <color rgb="FF00B0F0"/>
      </dataBar>
      <extLst>
        <ext xmlns:x14="http://schemas.microsoft.com/office/spreadsheetml/2009/9/main" uri="{B025F937-C7B1-47D3-B67F-A62EFF666E3E}">
          <x14:id>{4AAC4EF7-B9BD-4D00-AD73-3E5302C6971E}</x14:id>
        </ext>
      </extLst>
    </cfRule>
    <cfRule type="dataBar" priority="577">
      <dataBar>
        <cfvo type="min"/>
        <cfvo type="max"/>
        <color rgb="FF00B0F0"/>
      </dataBar>
      <extLst>
        <ext xmlns:x14="http://schemas.microsoft.com/office/spreadsheetml/2009/9/main" uri="{B025F937-C7B1-47D3-B67F-A62EFF666E3E}">
          <x14:id>{30DBF26B-5BFC-43E2-9313-500676E510B4}</x14:id>
        </ext>
      </extLst>
    </cfRule>
    <cfRule type="dataBar" priority="578">
      <dataBar>
        <cfvo type="num" val="0"/>
        <cfvo type="num" val="1"/>
        <color rgb="FF63C384"/>
      </dataBar>
      <extLst>
        <ext xmlns:x14="http://schemas.microsoft.com/office/spreadsheetml/2009/9/main" uri="{B025F937-C7B1-47D3-B67F-A62EFF666E3E}">
          <x14:id>{82865495-C7BC-49BB-BA39-0E2FAD0BAD1F}</x14:id>
        </ext>
      </extLst>
    </cfRule>
    <cfRule type="dataBar" priority="579">
      <dataBar>
        <cfvo type="min"/>
        <cfvo type="max"/>
        <color rgb="FF008AEF"/>
      </dataBar>
      <extLst>
        <ext xmlns:x14="http://schemas.microsoft.com/office/spreadsheetml/2009/9/main" uri="{B025F937-C7B1-47D3-B67F-A62EFF666E3E}">
          <x14:id>{B0562245-4257-4D97-819F-BB1D1D4EA6FB}</x14:id>
        </ext>
      </extLst>
    </cfRule>
    <cfRule type="dataBar" priority="882">
      <dataBar>
        <cfvo type="num" val="0"/>
        <cfvo type="num" val="1"/>
        <color theme="9" tint="-0.499984740745262"/>
      </dataBar>
      <extLst>
        <ext xmlns:x14="http://schemas.microsoft.com/office/spreadsheetml/2009/9/main" uri="{B025F937-C7B1-47D3-B67F-A62EFF666E3E}">
          <x14:id>{C4BBB2CB-C3D0-4CA4-89E9-CAC559D464E2}</x14:id>
        </ext>
      </extLst>
    </cfRule>
    <cfRule type="dataBar" priority="973">
      <dataBar>
        <cfvo type="num" val="0"/>
        <cfvo type="num" val="1"/>
        <color rgb="FF638EC6"/>
      </dataBar>
      <extLst>
        <ext xmlns:x14="http://schemas.microsoft.com/office/spreadsheetml/2009/9/main" uri="{B025F937-C7B1-47D3-B67F-A62EFF666E3E}">
          <x14:id>{DD40FAB6-16FB-4E9F-8039-7734E5EFAA7D}</x14:id>
        </ext>
      </extLst>
    </cfRule>
  </conditionalFormatting>
  <conditionalFormatting sqref="L86:L87">
    <cfRule type="dataBar" priority="3397">
      <dataBar>
        <cfvo type="num" val="0"/>
        <cfvo type="num" val="1"/>
        <color rgb="FF63C384"/>
      </dataBar>
      <extLst>
        <ext xmlns:x14="http://schemas.microsoft.com/office/spreadsheetml/2009/9/main" uri="{B025F937-C7B1-47D3-B67F-A62EFF666E3E}">
          <x14:id>{EBCA8BBE-1745-4DEC-9543-3AEB95D59AA2}</x14:id>
        </ext>
      </extLst>
    </cfRule>
    <cfRule type="dataBar" priority="3398">
      <dataBar>
        <cfvo type="min"/>
        <cfvo type="max"/>
        <color rgb="FF008AEF"/>
      </dataBar>
      <extLst>
        <ext xmlns:x14="http://schemas.microsoft.com/office/spreadsheetml/2009/9/main" uri="{B025F937-C7B1-47D3-B67F-A62EFF666E3E}">
          <x14:id>{494692FC-5992-48C9-B4BA-A5D56EA950CF}</x14:id>
        </ext>
      </extLst>
    </cfRule>
    <cfRule type="dataBar" priority="3399">
      <dataBar>
        <cfvo type="num" val="0"/>
        <cfvo type="num" val="1"/>
        <color rgb="FF00B0F0"/>
      </dataBar>
      <extLst>
        <ext xmlns:x14="http://schemas.microsoft.com/office/spreadsheetml/2009/9/main" uri="{B025F937-C7B1-47D3-B67F-A62EFF666E3E}">
          <x14:id>{D2748A0C-1F3B-4AF1-A142-9BCDDD586A24}</x14:id>
        </ext>
      </extLst>
    </cfRule>
    <cfRule type="dataBar" priority="3400">
      <dataBar>
        <cfvo type="min"/>
        <cfvo type="max"/>
        <color rgb="FF00B0F0"/>
      </dataBar>
      <extLst>
        <ext xmlns:x14="http://schemas.microsoft.com/office/spreadsheetml/2009/9/main" uri="{B025F937-C7B1-47D3-B67F-A62EFF666E3E}">
          <x14:id>{0E39DD37-C88C-4B26-A962-DB08609081F3}</x14:id>
        </ext>
      </extLst>
    </cfRule>
    <cfRule type="dataBar" priority="3401">
      <dataBar>
        <cfvo type="num" val="0"/>
        <cfvo type="num" val="1"/>
        <color rgb="FF63C384"/>
      </dataBar>
      <extLst>
        <ext xmlns:x14="http://schemas.microsoft.com/office/spreadsheetml/2009/9/main" uri="{B025F937-C7B1-47D3-B67F-A62EFF666E3E}">
          <x14:id>{B056F7FA-39AC-4152-9B5F-F532CB79D46A}</x14:id>
        </ext>
      </extLst>
    </cfRule>
    <cfRule type="dataBar" priority="3402">
      <dataBar>
        <cfvo type="min"/>
        <cfvo type="max"/>
        <color rgb="FF008AEF"/>
      </dataBar>
      <extLst>
        <ext xmlns:x14="http://schemas.microsoft.com/office/spreadsheetml/2009/9/main" uri="{B025F937-C7B1-47D3-B67F-A62EFF666E3E}">
          <x14:id>{52A9AFC5-2E69-43B8-8FF5-630FAEDC6C54}</x14:id>
        </ext>
      </extLst>
    </cfRule>
    <cfRule type="dataBar" priority="5604">
      <dataBar>
        <cfvo type="num" val="0"/>
        <cfvo type="num" val="1"/>
        <color rgb="FF00B0F0"/>
      </dataBar>
      <extLst>
        <ext xmlns:x14="http://schemas.microsoft.com/office/spreadsheetml/2009/9/main" uri="{B025F937-C7B1-47D3-B67F-A62EFF666E3E}">
          <x14:id>{13784EF5-870F-45BC-8505-D79F0BEEDA6B}</x14:id>
        </ext>
      </extLst>
    </cfRule>
    <cfRule type="dataBar" priority="5605">
      <dataBar>
        <cfvo type="min"/>
        <cfvo type="max"/>
        <color rgb="FF00B0F0"/>
      </dataBar>
      <extLst>
        <ext xmlns:x14="http://schemas.microsoft.com/office/spreadsheetml/2009/9/main" uri="{B025F937-C7B1-47D3-B67F-A62EFF666E3E}">
          <x14:id>{7673C1DB-68DD-4792-A69D-CDD4E927E5B7}</x14:id>
        </ext>
      </extLst>
    </cfRule>
    <cfRule type="dataBar" priority="5606">
      <dataBar>
        <cfvo type="num" val="0"/>
        <cfvo type="num" val="1"/>
        <color rgb="FF63C384"/>
      </dataBar>
      <extLst>
        <ext xmlns:x14="http://schemas.microsoft.com/office/spreadsheetml/2009/9/main" uri="{B025F937-C7B1-47D3-B67F-A62EFF666E3E}">
          <x14:id>{458A7862-ECD8-4BFF-83B1-B66620BB2BF9}</x14:id>
        </ext>
      </extLst>
    </cfRule>
    <cfRule type="dataBar" priority="5607">
      <dataBar>
        <cfvo type="min"/>
        <cfvo type="max"/>
        <color rgb="FF008AEF"/>
      </dataBar>
      <extLst>
        <ext xmlns:x14="http://schemas.microsoft.com/office/spreadsheetml/2009/9/main" uri="{B025F937-C7B1-47D3-B67F-A62EFF666E3E}">
          <x14:id>{DD4D06BD-0DD0-43ED-8ADD-DBB7F4DB2E96}</x14:id>
        </ext>
      </extLst>
    </cfRule>
    <cfRule type="dataBar" priority="5608">
      <dataBar>
        <cfvo type="num" val="0"/>
        <cfvo type="num" val="1"/>
        <color theme="9" tint="-0.499984740745262"/>
      </dataBar>
      <extLst>
        <ext xmlns:x14="http://schemas.microsoft.com/office/spreadsheetml/2009/9/main" uri="{B025F937-C7B1-47D3-B67F-A62EFF666E3E}">
          <x14:id>{8438BD1E-8E66-4182-9947-64DCD4A7DC65}</x14:id>
        </ext>
      </extLst>
    </cfRule>
    <cfRule type="dataBar" priority="5609">
      <dataBar>
        <cfvo type="num" val="0"/>
        <cfvo type="num" val="1"/>
        <color rgb="FF638EC6"/>
      </dataBar>
      <extLst>
        <ext xmlns:x14="http://schemas.microsoft.com/office/spreadsheetml/2009/9/main" uri="{B025F937-C7B1-47D3-B67F-A62EFF666E3E}">
          <x14:id>{33929063-094B-4A99-AAAF-F9499B56B8E2}</x14:id>
        </ext>
      </extLst>
    </cfRule>
    <cfRule type="dataBar" priority="5610">
      <dataBar>
        <cfvo type="num" val="0"/>
        <cfvo type="num" val="1"/>
        <color theme="9" tint="-0.499984740745262"/>
      </dataBar>
      <extLst>
        <ext xmlns:x14="http://schemas.microsoft.com/office/spreadsheetml/2009/9/main" uri="{B025F937-C7B1-47D3-B67F-A62EFF666E3E}">
          <x14:id>{C1183FB1-A0F2-448C-80BB-C16FF9FC7AF6}</x14:id>
        </ext>
      </extLst>
    </cfRule>
    <cfRule type="dataBar" priority="5611">
      <dataBar>
        <cfvo type="num" val="0"/>
        <cfvo type="num" val="1"/>
        <color rgb="FF00B0F0"/>
      </dataBar>
      <extLst>
        <ext xmlns:x14="http://schemas.microsoft.com/office/spreadsheetml/2009/9/main" uri="{B025F937-C7B1-47D3-B67F-A62EFF666E3E}">
          <x14:id>{0BF149D0-32C8-43A9-A3C0-EF16F9F7A819}</x14:id>
        </ext>
      </extLst>
    </cfRule>
    <cfRule type="dataBar" priority="5612">
      <dataBar>
        <cfvo type="min"/>
        <cfvo type="max"/>
        <color rgb="FF00B0F0"/>
      </dataBar>
      <extLst>
        <ext xmlns:x14="http://schemas.microsoft.com/office/spreadsheetml/2009/9/main" uri="{B025F937-C7B1-47D3-B67F-A62EFF666E3E}">
          <x14:id>{56C88794-4A66-4FB8-A405-A74E8027C320}</x14:id>
        </ext>
      </extLst>
    </cfRule>
    <cfRule type="dataBar" priority="5613">
      <dataBar>
        <cfvo type="num" val="0"/>
        <cfvo type="num" val="1"/>
        <color rgb="FF63C384"/>
      </dataBar>
      <extLst>
        <ext xmlns:x14="http://schemas.microsoft.com/office/spreadsheetml/2009/9/main" uri="{B025F937-C7B1-47D3-B67F-A62EFF666E3E}">
          <x14:id>{431AB0BB-D3DD-423D-A19B-980A6C9396EE}</x14:id>
        </ext>
      </extLst>
    </cfRule>
    <cfRule type="dataBar" priority="5614">
      <dataBar>
        <cfvo type="min"/>
        <cfvo type="max"/>
        <color rgb="FF008AEF"/>
      </dataBar>
      <extLst>
        <ext xmlns:x14="http://schemas.microsoft.com/office/spreadsheetml/2009/9/main" uri="{B025F937-C7B1-47D3-B67F-A62EFF666E3E}">
          <x14:id>{65706AE5-63B2-40A3-973E-E146AB92E519}</x14:id>
        </ext>
      </extLst>
    </cfRule>
    <cfRule type="dataBar" priority="5615">
      <dataBar>
        <cfvo type="num" val="0"/>
        <cfvo type="num" val="1"/>
        <color rgb="FF00B0F0"/>
      </dataBar>
      <extLst>
        <ext xmlns:x14="http://schemas.microsoft.com/office/spreadsheetml/2009/9/main" uri="{B025F937-C7B1-47D3-B67F-A62EFF666E3E}">
          <x14:id>{FD589754-1813-4D06-BD4C-1ABC87EEB919}</x14:id>
        </ext>
      </extLst>
    </cfRule>
    <cfRule type="dataBar" priority="5616">
      <dataBar>
        <cfvo type="min"/>
        <cfvo type="max"/>
        <color rgb="FF00B0F0"/>
      </dataBar>
      <extLst>
        <ext xmlns:x14="http://schemas.microsoft.com/office/spreadsheetml/2009/9/main" uri="{B025F937-C7B1-47D3-B67F-A62EFF666E3E}">
          <x14:id>{36EDEEAA-5FCC-46DF-A35A-CF5072987156}</x14:id>
        </ext>
      </extLst>
    </cfRule>
    <cfRule type="dataBar" priority="5617">
      <dataBar>
        <cfvo type="num" val="0"/>
        <cfvo type="num" val="1"/>
        <color rgb="FF63C384"/>
      </dataBar>
      <extLst>
        <ext xmlns:x14="http://schemas.microsoft.com/office/spreadsheetml/2009/9/main" uri="{B025F937-C7B1-47D3-B67F-A62EFF666E3E}">
          <x14:id>{C6110D0B-E793-480D-A47A-D1E37D02D095}</x14:id>
        </ext>
      </extLst>
    </cfRule>
    <cfRule type="dataBar" priority="5618">
      <dataBar>
        <cfvo type="min"/>
        <cfvo type="max"/>
        <color rgb="FF008AEF"/>
      </dataBar>
      <extLst>
        <ext xmlns:x14="http://schemas.microsoft.com/office/spreadsheetml/2009/9/main" uri="{B025F937-C7B1-47D3-B67F-A62EFF666E3E}">
          <x14:id>{6EBB09B7-58B8-4321-88CC-551FEB18F9CA}</x14:id>
        </ext>
      </extLst>
    </cfRule>
    <cfRule type="dataBar" priority="5619">
      <dataBar>
        <cfvo type="num" val="0"/>
        <cfvo type="num" val="1"/>
        <color rgb="FF00B0F0"/>
      </dataBar>
      <extLst>
        <ext xmlns:x14="http://schemas.microsoft.com/office/spreadsheetml/2009/9/main" uri="{B025F937-C7B1-47D3-B67F-A62EFF666E3E}">
          <x14:id>{BBCE892D-02CB-4B42-B1FF-204AE245D797}</x14:id>
        </ext>
      </extLst>
    </cfRule>
    <cfRule type="dataBar" priority="5620">
      <dataBar>
        <cfvo type="min"/>
        <cfvo type="max"/>
        <color rgb="FF00B0F0"/>
      </dataBar>
      <extLst>
        <ext xmlns:x14="http://schemas.microsoft.com/office/spreadsheetml/2009/9/main" uri="{B025F937-C7B1-47D3-B67F-A62EFF666E3E}">
          <x14:id>{CC8EB3F8-EC23-4376-89E9-7CE991EC38C5}</x14:id>
        </ext>
      </extLst>
    </cfRule>
    <cfRule type="dataBar" priority="5621">
      <dataBar>
        <cfvo type="num" val="0"/>
        <cfvo type="num" val="1"/>
        <color rgb="FF63C384"/>
      </dataBar>
      <extLst>
        <ext xmlns:x14="http://schemas.microsoft.com/office/spreadsheetml/2009/9/main" uri="{B025F937-C7B1-47D3-B67F-A62EFF666E3E}">
          <x14:id>{19968177-5C57-4C14-A9F0-F2A68F276383}</x14:id>
        </ext>
      </extLst>
    </cfRule>
    <cfRule type="dataBar" priority="5622">
      <dataBar>
        <cfvo type="min"/>
        <cfvo type="max"/>
        <color rgb="FF008AEF"/>
      </dataBar>
      <extLst>
        <ext xmlns:x14="http://schemas.microsoft.com/office/spreadsheetml/2009/9/main" uri="{B025F937-C7B1-47D3-B67F-A62EFF666E3E}">
          <x14:id>{DCE10891-B845-4E76-A5C0-51AA351D6506}</x14:id>
        </ext>
      </extLst>
    </cfRule>
    <cfRule type="dataBar" priority="5623">
      <dataBar>
        <cfvo type="num" val="0"/>
        <cfvo type="num" val="1"/>
        <color rgb="FF00B0F0"/>
      </dataBar>
      <extLst>
        <ext xmlns:x14="http://schemas.microsoft.com/office/spreadsheetml/2009/9/main" uri="{B025F937-C7B1-47D3-B67F-A62EFF666E3E}">
          <x14:id>{029820CB-FC6C-444D-B453-4BBBC4D210A5}</x14:id>
        </ext>
      </extLst>
    </cfRule>
    <cfRule type="dataBar" priority="5624">
      <dataBar>
        <cfvo type="min"/>
        <cfvo type="max"/>
        <color rgb="FF00B0F0"/>
      </dataBar>
      <extLst>
        <ext xmlns:x14="http://schemas.microsoft.com/office/spreadsheetml/2009/9/main" uri="{B025F937-C7B1-47D3-B67F-A62EFF666E3E}">
          <x14:id>{CC3CB150-DF27-45FD-9B5D-A0F2D08DFD02}</x14:id>
        </ext>
      </extLst>
    </cfRule>
    <cfRule type="dataBar" priority="5625">
      <dataBar>
        <cfvo type="num" val="0"/>
        <cfvo type="num" val="1"/>
        <color rgb="FF63C384"/>
      </dataBar>
      <extLst>
        <ext xmlns:x14="http://schemas.microsoft.com/office/spreadsheetml/2009/9/main" uri="{B025F937-C7B1-47D3-B67F-A62EFF666E3E}">
          <x14:id>{B72B5148-FF22-429E-876A-7A8186FBD75C}</x14:id>
        </ext>
      </extLst>
    </cfRule>
    <cfRule type="dataBar" priority="5626">
      <dataBar>
        <cfvo type="min"/>
        <cfvo type="max"/>
        <color rgb="FF008AEF"/>
      </dataBar>
      <extLst>
        <ext xmlns:x14="http://schemas.microsoft.com/office/spreadsheetml/2009/9/main" uri="{B025F937-C7B1-47D3-B67F-A62EFF666E3E}">
          <x14:id>{259A55C9-313F-4EB8-A44D-D446D46C9F05}</x14:id>
        </ext>
      </extLst>
    </cfRule>
    <cfRule type="dataBar" priority="5627">
      <dataBar>
        <cfvo type="num" val="0"/>
        <cfvo type="num" val="1"/>
        <color rgb="FF00B0F0"/>
      </dataBar>
      <extLst>
        <ext xmlns:x14="http://schemas.microsoft.com/office/spreadsheetml/2009/9/main" uri="{B025F937-C7B1-47D3-B67F-A62EFF666E3E}">
          <x14:id>{11E8502C-63F4-4487-95FA-68F36822E0F7}</x14:id>
        </ext>
      </extLst>
    </cfRule>
    <cfRule type="dataBar" priority="5628">
      <dataBar>
        <cfvo type="min"/>
        <cfvo type="max"/>
        <color rgb="FF00B0F0"/>
      </dataBar>
      <extLst>
        <ext xmlns:x14="http://schemas.microsoft.com/office/spreadsheetml/2009/9/main" uri="{B025F937-C7B1-47D3-B67F-A62EFF666E3E}">
          <x14:id>{A9BA3366-C86A-44EE-8494-2257F661D8C0}</x14:id>
        </ext>
      </extLst>
    </cfRule>
  </conditionalFormatting>
  <conditionalFormatting sqref="L88:L96">
    <cfRule type="dataBar" priority="5660">
      <dataBar>
        <cfvo type="num" val="0"/>
        <cfvo type="num" val="1"/>
        <color rgb="FF63C384"/>
      </dataBar>
      <extLst>
        <ext xmlns:x14="http://schemas.microsoft.com/office/spreadsheetml/2009/9/main" uri="{B025F937-C7B1-47D3-B67F-A62EFF666E3E}">
          <x14:id>{50690DC2-515F-4033-AE40-5AFCD9B9B4E9}</x14:id>
        </ext>
      </extLst>
    </cfRule>
    <cfRule type="dataBar" priority="5661">
      <dataBar>
        <cfvo type="min"/>
        <cfvo type="max"/>
        <color rgb="FF008AEF"/>
      </dataBar>
      <extLst>
        <ext xmlns:x14="http://schemas.microsoft.com/office/spreadsheetml/2009/9/main" uri="{B025F937-C7B1-47D3-B67F-A62EFF666E3E}">
          <x14:id>{F691878D-95F6-4523-AD48-6E806BB37181}</x14:id>
        </ext>
      </extLst>
    </cfRule>
    <cfRule type="dataBar" priority="5662">
      <dataBar>
        <cfvo type="num" val="0"/>
        <cfvo type="num" val="1"/>
        <color rgb="FF00B0F0"/>
      </dataBar>
      <extLst>
        <ext xmlns:x14="http://schemas.microsoft.com/office/spreadsheetml/2009/9/main" uri="{B025F937-C7B1-47D3-B67F-A62EFF666E3E}">
          <x14:id>{F1F9C739-39BD-42C4-9F14-E14F218BC525}</x14:id>
        </ext>
      </extLst>
    </cfRule>
    <cfRule type="dataBar" priority="5663">
      <dataBar>
        <cfvo type="min"/>
        <cfvo type="max"/>
        <color rgb="FF00B0F0"/>
      </dataBar>
      <extLst>
        <ext xmlns:x14="http://schemas.microsoft.com/office/spreadsheetml/2009/9/main" uri="{B025F937-C7B1-47D3-B67F-A62EFF666E3E}">
          <x14:id>{E5045224-65DB-4589-9C87-30BBED6003BA}</x14:id>
        </ext>
      </extLst>
    </cfRule>
    <cfRule type="dataBar" priority="5664">
      <dataBar>
        <cfvo type="num" val="0"/>
        <cfvo type="num" val="1"/>
        <color rgb="FF63C384"/>
      </dataBar>
      <extLst>
        <ext xmlns:x14="http://schemas.microsoft.com/office/spreadsheetml/2009/9/main" uri="{B025F937-C7B1-47D3-B67F-A62EFF666E3E}">
          <x14:id>{62B59E8C-FD99-4846-B1CC-2C3D242B51CF}</x14:id>
        </ext>
      </extLst>
    </cfRule>
    <cfRule type="dataBar" priority="5665">
      <dataBar>
        <cfvo type="min"/>
        <cfvo type="max"/>
        <color rgb="FF008AEF"/>
      </dataBar>
      <extLst>
        <ext xmlns:x14="http://schemas.microsoft.com/office/spreadsheetml/2009/9/main" uri="{B025F937-C7B1-47D3-B67F-A62EFF666E3E}">
          <x14:id>{0EF946CC-4F5E-40F1-943A-5D64B9A0E4E1}</x14:id>
        </ext>
      </extLst>
    </cfRule>
    <cfRule type="dataBar" priority="5765">
      <dataBar>
        <cfvo type="num" val="0"/>
        <cfvo type="num" val="1"/>
        <color rgb="FF00B0F0"/>
      </dataBar>
      <extLst>
        <ext xmlns:x14="http://schemas.microsoft.com/office/spreadsheetml/2009/9/main" uri="{B025F937-C7B1-47D3-B67F-A62EFF666E3E}">
          <x14:id>{93A8999C-F57F-4985-8311-9BFDCB1D7249}</x14:id>
        </ext>
      </extLst>
    </cfRule>
    <cfRule type="dataBar" priority="5766">
      <dataBar>
        <cfvo type="min"/>
        <cfvo type="max"/>
        <color rgb="FF00B0F0"/>
      </dataBar>
      <extLst>
        <ext xmlns:x14="http://schemas.microsoft.com/office/spreadsheetml/2009/9/main" uri="{B025F937-C7B1-47D3-B67F-A62EFF666E3E}">
          <x14:id>{5FDF9BD3-8B60-4A4C-B84A-BC3F95B27FFF}</x14:id>
        </ext>
      </extLst>
    </cfRule>
    <cfRule type="dataBar" priority="5767">
      <dataBar>
        <cfvo type="num" val="0"/>
        <cfvo type="num" val="1"/>
        <color rgb="FF63C384"/>
      </dataBar>
      <extLst>
        <ext xmlns:x14="http://schemas.microsoft.com/office/spreadsheetml/2009/9/main" uri="{B025F937-C7B1-47D3-B67F-A62EFF666E3E}">
          <x14:id>{07BCF4C6-EF0C-4624-A00E-BD328875CB84}</x14:id>
        </ext>
      </extLst>
    </cfRule>
    <cfRule type="dataBar" priority="5768">
      <dataBar>
        <cfvo type="min"/>
        <cfvo type="max"/>
        <color rgb="FF008AEF"/>
      </dataBar>
      <extLst>
        <ext xmlns:x14="http://schemas.microsoft.com/office/spreadsheetml/2009/9/main" uri="{B025F937-C7B1-47D3-B67F-A62EFF666E3E}">
          <x14:id>{2354153F-C80F-4795-9F45-1E2468EAB7B3}</x14:id>
        </ext>
      </extLst>
    </cfRule>
    <cfRule type="dataBar" priority="5769">
      <dataBar>
        <cfvo type="num" val="0"/>
        <cfvo type="num" val="1"/>
        <color theme="9" tint="-0.499984740745262"/>
      </dataBar>
      <extLst>
        <ext xmlns:x14="http://schemas.microsoft.com/office/spreadsheetml/2009/9/main" uri="{B025F937-C7B1-47D3-B67F-A62EFF666E3E}">
          <x14:id>{CA8EEDB4-8119-4FC9-83F5-BDED8DE56430}</x14:id>
        </ext>
      </extLst>
    </cfRule>
    <cfRule type="dataBar" priority="5770">
      <dataBar>
        <cfvo type="num" val="0"/>
        <cfvo type="num" val="1"/>
        <color rgb="FF638EC6"/>
      </dataBar>
      <extLst>
        <ext xmlns:x14="http://schemas.microsoft.com/office/spreadsheetml/2009/9/main" uri="{B025F937-C7B1-47D3-B67F-A62EFF666E3E}">
          <x14:id>{08EEE84E-3EBC-42C4-9401-C10159828FFC}</x14:id>
        </ext>
      </extLst>
    </cfRule>
    <cfRule type="dataBar" priority="5771">
      <dataBar>
        <cfvo type="num" val="0"/>
        <cfvo type="num" val="1"/>
        <color theme="9" tint="-0.499984740745262"/>
      </dataBar>
      <extLst>
        <ext xmlns:x14="http://schemas.microsoft.com/office/spreadsheetml/2009/9/main" uri="{B025F937-C7B1-47D3-B67F-A62EFF666E3E}">
          <x14:id>{F6EEDF31-E84F-4A91-9816-0AF27A375A97}</x14:id>
        </ext>
      </extLst>
    </cfRule>
    <cfRule type="dataBar" priority="5772">
      <dataBar>
        <cfvo type="num" val="0"/>
        <cfvo type="num" val="1"/>
        <color rgb="FF00B0F0"/>
      </dataBar>
      <extLst>
        <ext xmlns:x14="http://schemas.microsoft.com/office/spreadsheetml/2009/9/main" uri="{B025F937-C7B1-47D3-B67F-A62EFF666E3E}">
          <x14:id>{718A4382-DD66-4FC5-AC58-0C93E7607182}</x14:id>
        </ext>
      </extLst>
    </cfRule>
    <cfRule type="dataBar" priority="5773">
      <dataBar>
        <cfvo type="min"/>
        <cfvo type="max"/>
        <color rgb="FF00B0F0"/>
      </dataBar>
      <extLst>
        <ext xmlns:x14="http://schemas.microsoft.com/office/spreadsheetml/2009/9/main" uri="{B025F937-C7B1-47D3-B67F-A62EFF666E3E}">
          <x14:id>{2278353D-1B68-4185-8595-B548AE8DD3CB}</x14:id>
        </ext>
      </extLst>
    </cfRule>
    <cfRule type="dataBar" priority="5774">
      <dataBar>
        <cfvo type="num" val="0"/>
        <cfvo type="num" val="1"/>
        <color rgb="FF63C384"/>
      </dataBar>
      <extLst>
        <ext xmlns:x14="http://schemas.microsoft.com/office/spreadsheetml/2009/9/main" uri="{B025F937-C7B1-47D3-B67F-A62EFF666E3E}">
          <x14:id>{7C7678FB-02A3-4DAF-9856-92AFB49E14BD}</x14:id>
        </ext>
      </extLst>
    </cfRule>
    <cfRule type="dataBar" priority="5775">
      <dataBar>
        <cfvo type="min"/>
        <cfvo type="max"/>
        <color rgb="FF008AEF"/>
      </dataBar>
      <extLst>
        <ext xmlns:x14="http://schemas.microsoft.com/office/spreadsheetml/2009/9/main" uri="{B025F937-C7B1-47D3-B67F-A62EFF666E3E}">
          <x14:id>{9581C31B-85C7-422E-83E1-D3E571321EA2}</x14:id>
        </ext>
      </extLst>
    </cfRule>
    <cfRule type="dataBar" priority="5776">
      <dataBar>
        <cfvo type="num" val="0"/>
        <cfvo type="num" val="1"/>
        <color rgb="FF00B0F0"/>
      </dataBar>
      <extLst>
        <ext xmlns:x14="http://schemas.microsoft.com/office/spreadsheetml/2009/9/main" uri="{B025F937-C7B1-47D3-B67F-A62EFF666E3E}">
          <x14:id>{4A104C8A-F387-4665-A32C-60F0DC2C046F}</x14:id>
        </ext>
      </extLst>
    </cfRule>
    <cfRule type="dataBar" priority="5777">
      <dataBar>
        <cfvo type="min"/>
        <cfvo type="max"/>
        <color rgb="FF00B0F0"/>
      </dataBar>
      <extLst>
        <ext xmlns:x14="http://schemas.microsoft.com/office/spreadsheetml/2009/9/main" uri="{B025F937-C7B1-47D3-B67F-A62EFF666E3E}">
          <x14:id>{B0F47BBC-876B-4F49-B3DD-F46B111EB9FA}</x14:id>
        </ext>
      </extLst>
    </cfRule>
    <cfRule type="dataBar" priority="5778">
      <dataBar>
        <cfvo type="num" val="0"/>
        <cfvo type="num" val="1"/>
        <color rgb="FF63C384"/>
      </dataBar>
      <extLst>
        <ext xmlns:x14="http://schemas.microsoft.com/office/spreadsheetml/2009/9/main" uri="{B025F937-C7B1-47D3-B67F-A62EFF666E3E}">
          <x14:id>{4A49DAC9-BE62-4126-B8C5-9B86F1500A02}</x14:id>
        </ext>
      </extLst>
    </cfRule>
    <cfRule type="dataBar" priority="5779">
      <dataBar>
        <cfvo type="min"/>
        <cfvo type="max"/>
        <color rgb="FF008AEF"/>
      </dataBar>
      <extLst>
        <ext xmlns:x14="http://schemas.microsoft.com/office/spreadsheetml/2009/9/main" uri="{B025F937-C7B1-47D3-B67F-A62EFF666E3E}">
          <x14:id>{B6D7998A-156F-4265-8FDB-ADCBB00DDE6A}</x14:id>
        </ext>
      </extLst>
    </cfRule>
    <cfRule type="dataBar" priority="5780">
      <dataBar>
        <cfvo type="num" val="0"/>
        <cfvo type="num" val="1"/>
        <color rgb="FF00B0F0"/>
      </dataBar>
      <extLst>
        <ext xmlns:x14="http://schemas.microsoft.com/office/spreadsheetml/2009/9/main" uri="{B025F937-C7B1-47D3-B67F-A62EFF666E3E}">
          <x14:id>{D19405D1-54C1-43F5-A85B-22AC0D81F1A7}</x14:id>
        </ext>
      </extLst>
    </cfRule>
    <cfRule type="dataBar" priority="5781">
      <dataBar>
        <cfvo type="min"/>
        <cfvo type="max"/>
        <color rgb="FF00B0F0"/>
      </dataBar>
      <extLst>
        <ext xmlns:x14="http://schemas.microsoft.com/office/spreadsheetml/2009/9/main" uri="{B025F937-C7B1-47D3-B67F-A62EFF666E3E}">
          <x14:id>{95E60B21-5C56-484A-9805-CDA51E44111D}</x14:id>
        </ext>
      </extLst>
    </cfRule>
    <cfRule type="dataBar" priority="5782">
      <dataBar>
        <cfvo type="num" val="0"/>
        <cfvo type="num" val="1"/>
        <color rgb="FF63C384"/>
      </dataBar>
      <extLst>
        <ext xmlns:x14="http://schemas.microsoft.com/office/spreadsheetml/2009/9/main" uri="{B025F937-C7B1-47D3-B67F-A62EFF666E3E}">
          <x14:id>{5D5B140A-9991-4FAC-AF7A-23450D72DB56}</x14:id>
        </ext>
      </extLst>
    </cfRule>
    <cfRule type="dataBar" priority="5783">
      <dataBar>
        <cfvo type="min"/>
        <cfvo type="max"/>
        <color rgb="FF008AEF"/>
      </dataBar>
      <extLst>
        <ext xmlns:x14="http://schemas.microsoft.com/office/spreadsheetml/2009/9/main" uri="{B025F937-C7B1-47D3-B67F-A62EFF666E3E}">
          <x14:id>{C794B744-778C-4056-8D5D-7E963D8E565E}</x14:id>
        </ext>
      </extLst>
    </cfRule>
    <cfRule type="dataBar" priority="5784">
      <dataBar>
        <cfvo type="num" val="0"/>
        <cfvo type="num" val="1"/>
        <color rgb="FF00B0F0"/>
      </dataBar>
      <extLst>
        <ext xmlns:x14="http://schemas.microsoft.com/office/spreadsheetml/2009/9/main" uri="{B025F937-C7B1-47D3-B67F-A62EFF666E3E}">
          <x14:id>{B7FBAF35-0131-4354-AE18-8B18727ECCC8}</x14:id>
        </ext>
      </extLst>
    </cfRule>
    <cfRule type="dataBar" priority="5785">
      <dataBar>
        <cfvo type="min"/>
        <cfvo type="max"/>
        <color rgb="FF00B0F0"/>
      </dataBar>
      <extLst>
        <ext xmlns:x14="http://schemas.microsoft.com/office/spreadsheetml/2009/9/main" uri="{B025F937-C7B1-47D3-B67F-A62EFF666E3E}">
          <x14:id>{30C16F16-3D5A-4C1F-AA1E-CA5E4CEE4619}</x14:id>
        </ext>
      </extLst>
    </cfRule>
    <cfRule type="dataBar" priority="5786">
      <dataBar>
        <cfvo type="num" val="0"/>
        <cfvo type="num" val="1"/>
        <color rgb="FF63C384"/>
      </dataBar>
      <extLst>
        <ext xmlns:x14="http://schemas.microsoft.com/office/spreadsheetml/2009/9/main" uri="{B025F937-C7B1-47D3-B67F-A62EFF666E3E}">
          <x14:id>{AA96EAD5-E558-462A-8FBC-FF32D4B0C31A}</x14:id>
        </ext>
      </extLst>
    </cfRule>
    <cfRule type="dataBar" priority="5787">
      <dataBar>
        <cfvo type="min"/>
        <cfvo type="max"/>
        <color rgb="FF008AEF"/>
      </dataBar>
      <extLst>
        <ext xmlns:x14="http://schemas.microsoft.com/office/spreadsheetml/2009/9/main" uri="{B025F937-C7B1-47D3-B67F-A62EFF666E3E}">
          <x14:id>{A5889B2D-D4BB-4CB1-83D8-1B75634CF220}</x14:id>
        </ext>
      </extLst>
    </cfRule>
    <cfRule type="dataBar" priority="5788">
      <dataBar>
        <cfvo type="num" val="0"/>
        <cfvo type="num" val="1"/>
        <color rgb="FF00B0F0"/>
      </dataBar>
      <extLst>
        <ext xmlns:x14="http://schemas.microsoft.com/office/spreadsheetml/2009/9/main" uri="{B025F937-C7B1-47D3-B67F-A62EFF666E3E}">
          <x14:id>{13EE23B8-E7A5-4674-BB82-D6979E7E07C5}</x14:id>
        </ext>
      </extLst>
    </cfRule>
    <cfRule type="dataBar" priority="5789">
      <dataBar>
        <cfvo type="min"/>
        <cfvo type="max"/>
        <color rgb="FF00B0F0"/>
      </dataBar>
      <extLst>
        <ext xmlns:x14="http://schemas.microsoft.com/office/spreadsheetml/2009/9/main" uri="{B025F937-C7B1-47D3-B67F-A62EFF666E3E}">
          <x14:id>{8DF09B6B-6F3D-46FE-AC45-6ADE8FBD9C0C}</x14:id>
        </ext>
      </extLst>
    </cfRule>
  </conditionalFormatting>
  <conditionalFormatting sqref="L97">
    <cfRule type="dataBar" priority="5951">
      <dataBar>
        <cfvo type="num" val="0"/>
        <cfvo type="num" val="1"/>
        <color rgb="FF63C384"/>
      </dataBar>
      <extLst>
        <ext xmlns:x14="http://schemas.microsoft.com/office/spreadsheetml/2009/9/main" uri="{B025F937-C7B1-47D3-B67F-A62EFF666E3E}">
          <x14:id>{F87EA75C-005F-4A68-8F5F-E6519C8150CC}</x14:id>
        </ext>
      </extLst>
    </cfRule>
    <cfRule type="dataBar" priority="5952">
      <dataBar>
        <cfvo type="min"/>
        <cfvo type="max"/>
        <color rgb="FF008AEF"/>
      </dataBar>
      <extLst>
        <ext xmlns:x14="http://schemas.microsoft.com/office/spreadsheetml/2009/9/main" uri="{B025F937-C7B1-47D3-B67F-A62EFF666E3E}">
          <x14:id>{D6947FA0-C6DB-4771-BA03-9675AE658B40}</x14:id>
        </ext>
      </extLst>
    </cfRule>
    <cfRule type="dataBar" priority="5953">
      <dataBar>
        <cfvo type="num" val="0"/>
        <cfvo type="num" val="1"/>
        <color rgb="FF00B0F0"/>
      </dataBar>
      <extLst>
        <ext xmlns:x14="http://schemas.microsoft.com/office/spreadsheetml/2009/9/main" uri="{B025F937-C7B1-47D3-B67F-A62EFF666E3E}">
          <x14:id>{4F9A9DF2-BE96-4200-8461-BBBDDC4FF5C3}</x14:id>
        </ext>
      </extLst>
    </cfRule>
    <cfRule type="dataBar" priority="5954">
      <dataBar>
        <cfvo type="min"/>
        <cfvo type="max"/>
        <color rgb="FF00B0F0"/>
      </dataBar>
      <extLst>
        <ext xmlns:x14="http://schemas.microsoft.com/office/spreadsheetml/2009/9/main" uri="{B025F937-C7B1-47D3-B67F-A62EFF666E3E}">
          <x14:id>{944825AD-0F41-4F47-A596-79AB9146DF8E}</x14:id>
        </ext>
      </extLst>
    </cfRule>
    <cfRule type="dataBar" priority="5955">
      <dataBar>
        <cfvo type="num" val="0"/>
        <cfvo type="num" val="1"/>
        <color rgb="FF63C384"/>
      </dataBar>
      <extLst>
        <ext xmlns:x14="http://schemas.microsoft.com/office/spreadsheetml/2009/9/main" uri="{B025F937-C7B1-47D3-B67F-A62EFF666E3E}">
          <x14:id>{618EF532-2202-4161-A950-1BF7AD0297CC}</x14:id>
        </ext>
      </extLst>
    </cfRule>
    <cfRule type="dataBar" priority="5956">
      <dataBar>
        <cfvo type="min"/>
        <cfvo type="max"/>
        <color rgb="FF008AEF"/>
      </dataBar>
      <extLst>
        <ext xmlns:x14="http://schemas.microsoft.com/office/spreadsheetml/2009/9/main" uri="{B025F937-C7B1-47D3-B67F-A62EFF666E3E}">
          <x14:id>{42C392A1-F19C-494B-BF15-E57D36656978}</x14:id>
        </ext>
      </extLst>
    </cfRule>
    <cfRule type="dataBar" priority="6056">
      <dataBar>
        <cfvo type="num" val="0"/>
        <cfvo type="num" val="1"/>
        <color rgb="FF00B0F0"/>
      </dataBar>
      <extLst>
        <ext xmlns:x14="http://schemas.microsoft.com/office/spreadsheetml/2009/9/main" uri="{B025F937-C7B1-47D3-B67F-A62EFF666E3E}">
          <x14:id>{598227A1-FCD2-4906-9ADC-001438307585}</x14:id>
        </ext>
      </extLst>
    </cfRule>
    <cfRule type="dataBar" priority="6057">
      <dataBar>
        <cfvo type="min"/>
        <cfvo type="max"/>
        <color rgb="FF00B0F0"/>
      </dataBar>
      <extLst>
        <ext xmlns:x14="http://schemas.microsoft.com/office/spreadsheetml/2009/9/main" uri="{B025F937-C7B1-47D3-B67F-A62EFF666E3E}">
          <x14:id>{BCC2D0F9-95BE-4AE8-B015-6E792A8FB2EA}</x14:id>
        </ext>
      </extLst>
    </cfRule>
    <cfRule type="dataBar" priority="6058">
      <dataBar>
        <cfvo type="num" val="0"/>
        <cfvo type="num" val="1"/>
        <color rgb="FF63C384"/>
      </dataBar>
      <extLst>
        <ext xmlns:x14="http://schemas.microsoft.com/office/spreadsheetml/2009/9/main" uri="{B025F937-C7B1-47D3-B67F-A62EFF666E3E}">
          <x14:id>{3B263A50-E8C6-4AC5-9BB6-4819A285D000}</x14:id>
        </ext>
      </extLst>
    </cfRule>
    <cfRule type="dataBar" priority="6059">
      <dataBar>
        <cfvo type="min"/>
        <cfvo type="max"/>
        <color rgb="FF008AEF"/>
      </dataBar>
      <extLst>
        <ext xmlns:x14="http://schemas.microsoft.com/office/spreadsheetml/2009/9/main" uri="{B025F937-C7B1-47D3-B67F-A62EFF666E3E}">
          <x14:id>{DA07AB47-8172-431E-B125-62190AB30836}</x14:id>
        </ext>
      </extLst>
    </cfRule>
    <cfRule type="dataBar" priority="6060">
      <dataBar>
        <cfvo type="num" val="0"/>
        <cfvo type="num" val="1"/>
        <color theme="9" tint="-0.499984740745262"/>
      </dataBar>
      <extLst>
        <ext xmlns:x14="http://schemas.microsoft.com/office/spreadsheetml/2009/9/main" uri="{B025F937-C7B1-47D3-B67F-A62EFF666E3E}">
          <x14:id>{CFC3C338-CB3A-4E31-A2B8-B51F7C4C6FA3}</x14:id>
        </ext>
      </extLst>
    </cfRule>
    <cfRule type="dataBar" priority="6061">
      <dataBar>
        <cfvo type="num" val="0"/>
        <cfvo type="num" val="1"/>
        <color rgb="FF638EC6"/>
      </dataBar>
      <extLst>
        <ext xmlns:x14="http://schemas.microsoft.com/office/spreadsheetml/2009/9/main" uri="{B025F937-C7B1-47D3-B67F-A62EFF666E3E}">
          <x14:id>{4D2F071E-6196-45F8-9B4B-49A49092CE7F}</x14:id>
        </ext>
      </extLst>
    </cfRule>
    <cfRule type="dataBar" priority="6062">
      <dataBar>
        <cfvo type="num" val="0"/>
        <cfvo type="num" val="1"/>
        <color theme="9" tint="-0.499984740745262"/>
      </dataBar>
      <extLst>
        <ext xmlns:x14="http://schemas.microsoft.com/office/spreadsheetml/2009/9/main" uri="{B025F937-C7B1-47D3-B67F-A62EFF666E3E}">
          <x14:id>{B8CB35F9-80FB-41CD-9F3B-9613436F0CCB}</x14:id>
        </ext>
      </extLst>
    </cfRule>
    <cfRule type="dataBar" priority="6063">
      <dataBar>
        <cfvo type="num" val="0"/>
        <cfvo type="num" val="1"/>
        <color rgb="FF00B0F0"/>
      </dataBar>
      <extLst>
        <ext xmlns:x14="http://schemas.microsoft.com/office/spreadsheetml/2009/9/main" uri="{B025F937-C7B1-47D3-B67F-A62EFF666E3E}">
          <x14:id>{C2BB1DE1-7763-4641-8E9F-2255C0231C8F}</x14:id>
        </ext>
      </extLst>
    </cfRule>
    <cfRule type="dataBar" priority="6064">
      <dataBar>
        <cfvo type="min"/>
        <cfvo type="max"/>
        <color rgb="FF00B0F0"/>
      </dataBar>
      <extLst>
        <ext xmlns:x14="http://schemas.microsoft.com/office/spreadsheetml/2009/9/main" uri="{B025F937-C7B1-47D3-B67F-A62EFF666E3E}">
          <x14:id>{99F95D17-933F-4742-9B40-78A91CE30C70}</x14:id>
        </ext>
      </extLst>
    </cfRule>
    <cfRule type="dataBar" priority="6065">
      <dataBar>
        <cfvo type="num" val="0"/>
        <cfvo type="num" val="1"/>
        <color rgb="FF63C384"/>
      </dataBar>
      <extLst>
        <ext xmlns:x14="http://schemas.microsoft.com/office/spreadsheetml/2009/9/main" uri="{B025F937-C7B1-47D3-B67F-A62EFF666E3E}">
          <x14:id>{FDEBDC03-871F-4A2E-A78F-A4C61366918F}</x14:id>
        </ext>
      </extLst>
    </cfRule>
    <cfRule type="dataBar" priority="6066">
      <dataBar>
        <cfvo type="min"/>
        <cfvo type="max"/>
        <color rgb="FF008AEF"/>
      </dataBar>
      <extLst>
        <ext xmlns:x14="http://schemas.microsoft.com/office/spreadsheetml/2009/9/main" uri="{B025F937-C7B1-47D3-B67F-A62EFF666E3E}">
          <x14:id>{76E650F4-C5D7-4585-A909-2370CABDA8E7}</x14:id>
        </ext>
      </extLst>
    </cfRule>
    <cfRule type="dataBar" priority="6067">
      <dataBar>
        <cfvo type="num" val="0"/>
        <cfvo type="num" val="1"/>
        <color rgb="FF00B0F0"/>
      </dataBar>
      <extLst>
        <ext xmlns:x14="http://schemas.microsoft.com/office/spreadsheetml/2009/9/main" uri="{B025F937-C7B1-47D3-B67F-A62EFF666E3E}">
          <x14:id>{25DD74D5-8EC7-45AF-BB68-C1EBC4491355}</x14:id>
        </ext>
      </extLst>
    </cfRule>
    <cfRule type="dataBar" priority="6068">
      <dataBar>
        <cfvo type="min"/>
        <cfvo type="max"/>
        <color rgb="FF00B0F0"/>
      </dataBar>
      <extLst>
        <ext xmlns:x14="http://schemas.microsoft.com/office/spreadsheetml/2009/9/main" uri="{B025F937-C7B1-47D3-B67F-A62EFF666E3E}">
          <x14:id>{4A6F1149-1482-4EEF-895E-C4E96104B7D1}</x14:id>
        </ext>
      </extLst>
    </cfRule>
    <cfRule type="dataBar" priority="6069">
      <dataBar>
        <cfvo type="num" val="0"/>
        <cfvo type="num" val="1"/>
        <color rgb="FF63C384"/>
      </dataBar>
      <extLst>
        <ext xmlns:x14="http://schemas.microsoft.com/office/spreadsheetml/2009/9/main" uri="{B025F937-C7B1-47D3-B67F-A62EFF666E3E}">
          <x14:id>{CFF88188-1BB5-4D7B-81CE-D8ECCDB55174}</x14:id>
        </ext>
      </extLst>
    </cfRule>
    <cfRule type="dataBar" priority="6070">
      <dataBar>
        <cfvo type="min"/>
        <cfvo type="max"/>
        <color rgb="FF008AEF"/>
      </dataBar>
      <extLst>
        <ext xmlns:x14="http://schemas.microsoft.com/office/spreadsheetml/2009/9/main" uri="{B025F937-C7B1-47D3-B67F-A62EFF666E3E}">
          <x14:id>{076E5E66-3843-4AE9-BBA4-A2FD0D966CA1}</x14:id>
        </ext>
      </extLst>
    </cfRule>
    <cfRule type="dataBar" priority="6071">
      <dataBar>
        <cfvo type="num" val="0"/>
        <cfvo type="num" val="1"/>
        <color rgb="FF00B0F0"/>
      </dataBar>
      <extLst>
        <ext xmlns:x14="http://schemas.microsoft.com/office/spreadsheetml/2009/9/main" uri="{B025F937-C7B1-47D3-B67F-A62EFF666E3E}">
          <x14:id>{26342817-E811-437B-801E-397B4302CDF3}</x14:id>
        </ext>
      </extLst>
    </cfRule>
    <cfRule type="dataBar" priority="6072">
      <dataBar>
        <cfvo type="min"/>
        <cfvo type="max"/>
        <color rgb="FF00B0F0"/>
      </dataBar>
      <extLst>
        <ext xmlns:x14="http://schemas.microsoft.com/office/spreadsheetml/2009/9/main" uri="{B025F937-C7B1-47D3-B67F-A62EFF666E3E}">
          <x14:id>{B9DBF4A2-37E9-49E6-9FA1-E96D0D711A18}</x14:id>
        </ext>
      </extLst>
    </cfRule>
    <cfRule type="dataBar" priority="6073">
      <dataBar>
        <cfvo type="num" val="0"/>
        <cfvo type="num" val="1"/>
        <color rgb="FF63C384"/>
      </dataBar>
      <extLst>
        <ext xmlns:x14="http://schemas.microsoft.com/office/spreadsheetml/2009/9/main" uri="{B025F937-C7B1-47D3-B67F-A62EFF666E3E}">
          <x14:id>{8478EAE2-C677-475D-8E87-06145E53823C}</x14:id>
        </ext>
      </extLst>
    </cfRule>
    <cfRule type="dataBar" priority="6074">
      <dataBar>
        <cfvo type="min"/>
        <cfvo type="max"/>
        <color rgb="FF008AEF"/>
      </dataBar>
      <extLst>
        <ext xmlns:x14="http://schemas.microsoft.com/office/spreadsheetml/2009/9/main" uri="{B025F937-C7B1-47D3-B67F-A62EFF666E3E}">
          <x14:id>{2FBB13A0-247D-4349-AF72-E4CAB6E881B8}</x14:id>
        </ext>
      </extLst>
    </cfRule>
    <cfRule type="dataBar" priority="6075">
      <dataBar>
        <cfvo type="num" val="0"/>
        <cfvo type="num" val="1"/>
        <color rgb="FF00B0F0"/>
      </dataBar>
      <extLst>
        <ext xmlns:x14="http://schemas.microsoft.com/office/spreadsheetml/2009/9/main" uri="{B025F937-C7B1-47D3-B67F-A62EFF666E3E}">
          <x14:id>{3681AB7A-7B9B-4785-908E-374D1BA7CEEA}</x14:id>
        </ext>
      </extLst>
    </cfRule>
    <cfRule type="dataBar" priority="6076">
      <dataBar>
        <cfvo type="min"/>
        <cfvo type="max"/>
        <color rgb="FF00B0F0"/>
      </dataBar>
      <extLst>
        <ext xmlns:x14="http://schemas.microsoft.com/office/spreadsheetml/2009/9/main" uri="{B025F937-C7B1-47D3-B67F-A62EFF666E3E}">
          <x14:id>{5D87D348-F5B4-4074-BF1D-ED9FCA8D01D5}</x14:id>
        </ext>
      </extLst>
    </cfRule>
    <cfRule type="dataBar" priority="6077">
      <dataBar>
        <cfvo type="num" val="0"/>
        <cfvo type="num" val="1"/>
        <color rgb="FF63C384"/>
      </dataBar>
      <extLst>
        <ext xmlns:x14="http://schemas.microsoft.com/office/spreadsheetml/2009/9/main" uri="{B025F937-C7B1-47D3-B67F-A62EFF666E3E}">
          <x14:id>{122375A0-6863-4B83-8976-37B44BEF0A7A}</x14:id>
        </ext>
      </extLst>
    </cfRule>
    <cfRule type="dataBar" priority="6078">
      <dataBar>
        <cfvo type="min"/>
        <cfvo type="max"/>
        <color rgb="FF008AEF"/>
      </dataBar>
      <extLst>
        <ext xmlns:x14="http://schemas.microsoft.com/office/spreadsheetml/2009/9/main" uri="{B025F937-C7B1-47D3-B67F-A62EFF666E3E}">
          <x14:id>{EE606FBA-1EF5-4702-9670-ABA7FE367E95}</x14:id>
        </ext>
      </extLst>
    </cfRule>
    <cfRule type="dataBar" priority="6079">
      <dataBar>
        <cfvo type="num" val="0"/>
        <cfvo type="num" val="1"/>
        <color rgb="FF00B0F0"/>
      </dataBar>
      <extLst>
        <ext xmlns:x14="http://schemas.microsoft.com/office/spreadsheetml/2009/9/main" uri="{B025F937-C7B1-47D3-B67F-A62EFF666E3E}">
          <x14:id>{3EEC0371-89DD-42A1-9D6B-F1B5ADE61796}</x14:id>
        </ext>
      </extLst>
    </cfRule>
    <cfRule type="dataBar" priority="6080">
      <dataBar>
        <cfvo type="min"/>
        <cfvo type="max"/>
        <color rgb="FF00B0F0"/>
      </dataBar>
      <extLst>
        <ext xmlns:x14="http://schemas.microsoft.com/office/spreadsheetml/2009/9/main" uri="{B025F937-C7B1-47D3-B67F-A62EFF666E3E}">
          <x14:id>{B1FFD926-731D-48C6-9894-3894D463FBDF}</x14:id>
        </ext>
      </extLst>
    </cfRule>
  </conditionalFormatting>
  <conditionalFormatting sqref="L98:L102">
    <cfRule type="dataBar" priority="6081">
      <dataBar>
        <cfvo type="num" val="0"/>
        <cfvo type="num" val="1"/>
        <color rgb="FF00B0F0"/>
      </dataBar>
      <extLst>
        <ext xmlns:x14="http://schemas.microsoft.com/office/spreadsheetml/2009/9/main" uri="{B025F937-C7B1-47D3-B67F-A62EFF666E3E}">
          <x14:id>{A95102E5-E8A4-43FF-8A1D-9129A0AFE4E1}</x14:id>
        </ext>
      </extLst>
    </cfRule>
    <cfRule type="dataBar" priority="6082">
      <dataBar>
        <cfvo type="min"/>
        <cfvo type="max"/>
        <color rgb="FF00B0F0"/>
      </dataBar>
      <extLst>
        <ext xmlns:x14="http://schemas.microsoft.com/office/spreadsheetml/2009/9/main" uri="{B025F937-C7B1-47D3-B67F-A62EFF666E3E}">
          <x14:id>{972EFE64-5E13-4281-AC79-C51C370DFFCB}</x14:id>
        </ext>
      </extLst>
    </cfRule>
    <cfRule type="dataBar" priority="6083">
      <dataBar>
        <cfvo type="num" val="0"/>
        <cfvo type="num" val="1"/>
        <color rgb="FF63C384"/>
      </dataBar>
      <extLst>
        <ext xmlns:x14="http://schemas.microsoft.com/office/spreadsheetml/2009/9/main" uri="{B025F937-C7B1-47D3-B67F-A62EFF666E3E}">
          <x14:id>{541D069E-7EEC-4B45-99E0-912C64859114}</x14:id>
        </ext>
      </extLst>
    </cfRule>
    <cfRule type="dataBar" priority="6084">
      <dataBar>
        <cfvo type="min"/>
        <cfvo type="max"/>
        <color rgb="FF008AEF"/>
      </dataBar>
      <extLst>
        <ext xmlns:x14="http://schemas.microsoft.com/office/spreadsheetml/2009/9/main" uri="{B025F937-C7B1-47D3-B67F-A62EFF666E3E}">
          <x14:id>{F13FEF07-2AA3-4A93-84EC-BEE619352288}</x14:id>
        </ext>
      </extLst>
    </cfRule>
    <cfRule type="dataBar" priority="6085">
      <dataBar>
        <cfvo type="num" val="0"/>
        <cfvo type="num" val="1"/>
        <color theme="9" tint="-0.499984740745262"/>
      </dataBar>
      <extLst>
        <ext xmlns:x14="http://schemas.microsoft.com/office/spreadsheetml/2009/9/main" uri="{B025F937-C7B1-47D3-B67F-A62EFF666E3E}">
          <x14:id>{BC3DD468-F157-42A1-A64B-29BD657170AF}</x14:id>
        </ext>
      </extLst>
    </cfRule>
    <cfRule type="dataBar" priority="6086">
      <dataBar>
        <cfvo type="num" val="0"/>
        <cfvo type="num" val="1"/>
        <color rgb="FF638EC6"/>
      </dataBar>
      <extLst>
        <ext xmlns:x14="http://schemas.microsoft.com/office/spreadsheetml/2009/9/main" uri="{B025F937-C7B1-47D3-B67F-A62EFF666E3E}">
          <x14:id>{FF36F937-CD35-4DD1-A180-995553E2015B}</x14:id>
        </ext>
      </extLst>
    </cfRule>
    <cfRule type="dataBar" priority="6087">
      <dataBar>
        <cfvo type="num" val="0"/>
        <cfvo type="num" val="1"/>
        <color theme="9" tint="-0.499984740745262"/>
      </dataBar>
      <extLst>
        <ext xmlns:x14="http://schemas.microsoft.com/office/spreadsheetml/2009/9/main" uri="{B025F937-C7B1-47D3-B67F-A62EFF666E3E}">
          <x14:id>{E6442EB8-F7FB-488E-A7DD-829C9B885018}</x14:id>
        </ext>
      </extLst>
    </cfRule>
    <cfRule type="dataBar" priority="6088">
      <dataBar>
        <cfvo type="num" val="0"/>
        <cfvo type="num" val="1"/>
        <color rgb="FF00B0F0"/>
      </dataBar>
      <extLst>
        <ext xmlns:x14="http://schemas.microsoft.com/office/spreadsheetml/2009/9/main" uri="{B025F937-C7B1-47D3-B67F-A62EFF666E3E}">
          <x14:id>{965F230A-6A26-42C1-85F9-C579908BC4C7}</x14:id>
        </ext>
      </extLst>
    </cfRule>
    <cfRule type="dataBar" priority="6089">
      <dataBar>
        <cfvo type="min"/>
        <cfvo type="max"/>
        <color rgb="FF00B0F0"/>
      </dataBar>
      <extLst>
        <ext xmlns:x14="http://schemas.microsoft.com/office/spreadsheetml/2009/9/main" uri="{B025F937-C7B1-47D3-B67F-A62EFF666E3E}">
          <x14:id>{BC1AAB47-B0AE-4C36-B0CB-BA2C6B9B7463}</x14:id>
        </ext>
      </extLst>
    </cfRule>
    <cfRule type="dataBar" priority="6090">
      <dataBar>
        <cfvo type="num" val="0"/>
        <cfvo type="num" val="1"/>
        <color rgb="FF63C384"/>
      </dataBar>
      <extLst>
        <ext xmlns:x14="http://schemas.microsoft.com/office/spreadsheetml/2009/9/main" uri="{B025F937-C7B1-47D3-B67F-A62EFF666E3E}">
          <x14:id>{14992729-F1C1-4D50-BE79-106E3E2BF360}</x14:id>
        </ext>
      </extLst>
    </cfRule>
    <cfRule type="dataBar" priority="6091">
      <dataBar>
        <cfvo type="min"/>
        <cfvo type="max"/>
        <color rgb="FF008AEF"/>
      </dataBar>
      <extLst>
        <ext xmlns:x14="http://schemas.microsoft.com/office/spreadsheetml/2009/9/main" uri="{B025F937-C7B1-47D3-B67F-A62EFF666E3E}">
          <x14:id>{BA2D9AE0-A1E0-4988-B182-74534B7191C4}</x14:id>
        </ext>
      </extLst>
    </cfRule>
    <cfRule type="dataBar" priority="6092">
      <dataBar>
        <cfvo type="num" val="0"/>
        <cfvo type="num" val="1"/>
        <color rgb="FF00B0F0"/>
      </dataBar>
      <extLst>
        <ext xmlns:x14="http://schemas.microsoft.com/office/spreadsheetml/2009/9/main" uri="{B025F937-C7B1-47D3-B67F-A62EFF666E3E}">
          <x14:id>{22590E45-BFB0-443B-A4A8-9C8CD52558DE}</x14:id>
        </ext>
      </extLst>
    </cfRule>
    <cfRule type="dataBar" priority="6093">
      <dataBar>
        <cfvo type="min"/>
        <cfvo type="max"/>
        <color rgb="FF00B0F0"/>
      </dataBar>
      <extLst>
        <ext xmlns:x14="http://schemas.microsoft.com/office/spreadsheetml/2009/9/main" uri="{B025F937-C7B1-47D3-B67F-A62EFF666E3E}">
          <x14:id>{20021333-FB48-445D-8BC5-FD25BF41B317}</x14:id>
        </ext>
      </extLst>
    </cfRule>
    <cfRule type="dataBar" priority="6094">
      <dataBar>
        <cfvo type="num" val="0"/>
        <cfvo type="num" val="1"/>
        <color rgb="FF63C384"/>
      </dataBar>
      <extLst>
        <ext xmlns:x14="http://schemas.microsoft.com/office/spreadsheetml/2009/9/main" uri="{B025F937-C7B1-47D3-B67F-A62EFF666E3E}">
          <x14:id>{F839A3E2-1E9A-4965-BB0A-28B670FA5145}</x14:id>
        </ext>
      </extLst>
    </cfRule>
    <cfRule type="dataBar" priority="6095">
      <dataBar>
        <cfvo type="min"/>
        <cfvo type="max"/>
        <color rgb="FF008AEF"/>
      </dataBar>
      <extLst>
        <ext xmlns:x14="http://schemas.microsoft.com/office/spreadsheetml/2009/9/main" uri="{B025F937-C7B1-47D3-B67F-A62EFF666E3E}">
          <x14:id>{8D388EE8-60E5-45DB-89B5-D88BA134F46B}</x14:id>
        </ext>
      </extLst>
    </cfRule>
    <cfRule type="dataBar" priority="6096">
      <dataBar>
        <cfvo type="num" val="0"/>
        <cfvo type="num" val="1"/>
        <color rgb="FF00B0F0"/>
      </dataBar>
      <extLst>
        <ext xmlns:x14="http://schemas.microsoft.com/office/spreadsheetml/2009/9/main" uri="{B025F937-C7B1-47D3-B67F-A62EFF666E3E}">
          <x14:id>{CDF19261-C2BF-4B96-9B24-D63EDDA6D6B3}</x14:id>
        </ext>
      </extLst>
    </cfRule>
    <cfRule type="dataBar" priority="6097">
      <dataBar>
        <cfvo type="min"/>
        <cfvo type="max"/>
        <color rgb="FF00B0F0"/>
      </dataBar>
      <extLst>
        <ext xmlns:x14="http://schemas.microsoft.com/office/spreadsheetml/2009/9/main" uri="{B025F937-C7B1-47D3-B67F-A62EFF666E3E}">
          <x14:id>{243284C7-04D4-4B89-97FA-83EB5922287A}</x14:id>
        </ext>
      </extLst>
    </cfRule>
    <cfRule type="dataBar" priority="6098">
      <dataBar>
        <cfvo type="num" val="0"/>
        <cfvo type="num" val="1"/>
        <color rgb="FF63C384"/>
      </dataBar>
      <extLst>
        <ext xmlns:x14="http://schemas.microsoft.com/office/spreadsheetml/2009/9/main" uri="{B025F937-C7B1-47D3-B67F-A62EFF666E3E}">
          <x14:id>{E2AD42D3-CF93-4C1C-9698-2549AFF6D84C}</x14:id>
        </ext>
      </extLst>
    </cfRule>
    <cfRule type="dataBar" priority="6099">
      <dataBar>
        <cfvo type="min"/>
        <cfvo type="max"/>
        <color rgb="FF008AEF"/>
      </dataBar>
      <extLst>
        <ext xmlns:x14="http://schemas.microsoft.com/office/spreadsheetml/2009/9/main" uri="{B025F937-C7B1-47D3-B67F-A62EFF666E3E}">
          <x14:id>{86820EB4-9EC8-400A-B586-038A8DB08949}</x14:id>
        </ext>
      </extLst>
    </cfRule>
    <cfRule type="dataBar" priority="6100">
      <dataBar>
        <cfvo type="num" val="0"/>
        <cfvo type="num" val="1"/>
        <color rgb="FF00B0F0"/>
      </dataBar>
      <extLst>
        <ext xmlns:x14="http://schemas.microsoft.com/office/spreadsheetml/2009/9/main" uri="{B025F937-C7B1-47D3-B67F-A62EFF666E3E}">
          <x14:id>{C58EB368-CB2C-4648-95F0-7CCB64532083}</x14:id>
        </ext>
      </extLst>
    </cfRule>
    <cfRule type="dataBar" priority="6101">
      <dataBar>
        <cfvo type="min"/>
        <cfvo type="max"/>
        <color rgb="FF00B0F0"/>
      </dataBar>
      <extLst>
        <ext xmlns:x14="http://schemas.microsoft.com/office/spreadsheetml/2009/9/main" uri="{B025F937-C7B1-47D3-B67F-A62EFF666E3E}">
          <x14:id>{7C36679B-B07F-466E-98C6-48199FE50242}</x14:id>
        </ext>
      </extLst>
    </cfRule>
    <cfRule type="dataBar" priority="6102">
      <dataBar>
        <cfvo type="num" val="0"/>
        <cfvo type="num" val="1"/>
        <color rgb="FF63C384"/>
      </dataBar>
      <extLst>
        <ext xmlns:x14="http://schemas.microsoft.com/office/spreadsheetml/2009/9/main" uri="{B025F937-C7B1-47D3-B67F-A62EFF666E3E}">
          <x14:id>{FFA21DD0-E5F3-4166-A013-211A21FB2CFB}</x14:id>
        </ext>
      </extLst>
    </cfRule>
    <cfRule type="dataBar" priority="6103">
      <dataBar>
        <cfvo type="min"/>
        <cfvo type="max"/>
        <color rgb="FF008AEF"/>
      </dataBar>
      <extLst>
        <ext xmlns:x14="http://schemas.microsoft.com/office/spreadsheetml/2009/9/main" uri="{B025F937-C7B1-47D3-B67F-A62EFF666E3E}">
          <x14:id>{E94A2467-E847-4A00-A292-711F3CA9773D}</x14:id>
        </ext>
      </extLst>
    </cfRule>
    <cfRule type="dataBar" priority="6104">
      <dataBar>
        <cfvo type="num" val="0"/>
        <cfvo type="num" val="1"/>
        <color rgb="FF00B0F0"/>
      </dataBar>
      <extLst>
        <ext xmlns:x14="http://schemas.microsoft.com/office/spreadsheetml/2009/9/main" uri="{B025F937-C7B1-47D3-B67F-A62EFF666E3E}">
          <x14:id>{9E8073C2-F8D9-433A-8083-ACFFC5BEC0B5}</x14:id>
        </ext>
      </extLst>
    </cfRule>
    <cfRule type="dataBar" priority="6105">
      <dataBar>
        <cfvo type="min"/>
        <cfvo type="max"/>
        <color rgb="FF00B0F0"/>
      </dataBar>
      <extLst>
        <ext xmlns:x14="http://schemas.microsoft.com/office/spreadsheetml/2009/9/main" uri="{B025F937-C7B1-47D3-B67F-A62EFF666E3E}">
          <x14:id>{03E8A9CA-D969-4F08-BB3F-7D69DA2E140A}</x14:id>
        </ext>
      </extLst>
    </cfRule>
    <cfRule type="dataBar" priority="6112">
      <dataBar>
        <cfvo type="num" val="0"/>
        <cfvo type="num" val="1"/>
        <color rgb="FF63C384"/>
      </dataBar>
      <extLst>
        <ext xmlns:x14="http://schemas.microsoft.com/office/spreadsheetml/2009/9/main" uri="{B025F937-C7B1-47D3-B67F-A62EFF666E3E}">
          <x14:id>{AE5D67D6-5B34-4F88-BDBD-07278929A405}</x14:id>
        </ext>
      </extLst>
    </cfRule>
    <cfRule type="dataBar" priority="6113">
      <dataBar>
        <cfvo type="min"/>
        <cfvo type="max"/>
        <color rgb="FF008AEF"/>
      </dataBar>
      <extLst>
        <ext xmlns:x14="http://schemas.microsoft.com/office/spreadsheetml/2009/9/main" uri="{B025F937-C7B1-47D3-B67F-A62EFF666E3E}">
          <x14:id>{A876BDDD-F703-4474-98AC-411219629B55}</x14:id>
        </ext>
      </extLst>
    </cfRule>
    <cfRule type="dataBar" priority="6114">
      <dataBar>
        <cfvo type="num" val="0"/>
        <cfvo type="num" val="1"/>
        <color rgb="FF00B0F0"/>
      </dataBar>
      <extLst>
        <ext xmlns:x14="http://schemas.microsoft.com/office/spreadsheetml/2009/9/main" uri="{B025F937-C7B1-47D3-B67F-A62EFF666E3E}">
          <x14:id>{519F1C59-671B-4A5E-94E0-002D2BF77BC9}</x14:id>
        </ext>
      </extLst>
    </cfRule>
    <cfRule type="dataBar" priority="6115">
      <dataBar>
        <cfvo type="min"/>
        <cfvo type="max"/>
        <color rgb="FF00B0F0"/>
      </dataBar>
      <extLst>
        <ext xmlns:x14="http://schemas.microsoft.com/office/spreadsheetml/2009/9/main" uri="{B025F937-C7B1-47D3-B67F-A62EFF666E3E}">
          <x14:id>{35E63B7E-9250-4BDC-94F5-F1D5F21E0EBC}</x14:id>
        </ext>
      </extLst>
    </cfRule>
    <cfRule type="dataBar" priority="6116">
      <dataBar>
        <cfvo type="num" val="0"/>
        <cfvo type="num" val="1"/>
        <color rgb="FF63C384"/>
      </dataBar>
      <extLst>
        <ext xmlns:x14="http://schemas.microsoft.com/office/spreadsheetml/2009/9/main" uri="{B025F937-C7B1-47D3-B67F-A62EFF666E3E}">
          <x14:id>{01D8CC21-4313-4FDE-8345-C3A6A6569B9F}</x14:id>
        </ext>
      </extLst>
    </cfRule>
    <cfRule type="dataBar" priority="6117">
      <dataBar>
        <cfvo type="min"/>
        <cfvo type="max"/>
        <color rgb="FF008AEF"/>
      </dataBar>
      <extLst>
        <ext xmlns:x14="http://schemas.microsoft.com/office/spreadsheetml/2009/9/main" uri="{B025F937-C7B1-47D3-B67F-A62EFF666E3E}">
          <x14:id>{61FA7966-8E54-4F9F-9BBB-7548F1E2E457}</x14:id>
        </ext>
      </extLst>
    </cfRule>
  </conditionalFormatting>
  <conditionalFormatting sqref="L103:L112">
    <cfRule type="dataBar" priority="3434">
      <dataBar>
        <cfvo type="num" val="0"/>
        <cfvo type="num" val="1"/>
        <color rgb="FF00B0F0"/>
      </dataBar>
      <extLst>
        <ext xmlns:x14="http://schemas.microsoft.com/office/spreadsheetml/2009/9/main" uri="{B025F937-C7B1-47D3-B67F-A62EFF666E3E}">
          <x14:id>{3F4804E8-6679-4D37-A087-BD1B58766781}</x14:id>
        </ext>
      </extLst>
    </cfRule>
    <cfRule type="dataBar" priority="3435">
      <dataBar>
        <cfvo type="min"/>
        <cfvo type="max"/>
        <color rgb="FF00B0F0"/>
      </dataBar>
      <extLst>
        <ext xmlns:x14="http://schemas.microsoft.com/office/spreadsheetml/2009/9/main" uri="{B025F937-C7B1-47D3-B67F-A62EFF666E3E}">
          <x14:id>{C3BD7B40-3418-4F9E-A3CF-DE5F701E8871}</x14:id>
        </ext>
      </extLst>
    </cfRule>
    <cfRule type="dataBar" priority="3436">
      <dataBar>
        <cfvo type="num" val="0"/>
        <cfvo type="num" val="1"/>
        <color rgb="FF63C384"/>
      </dataBar>
      <extLst>
        <ext xmlns:x14="http://schemas.microsoft.com/office/spreadsheetml/2009/9/main" uri="{B025F937-C7B1-47D3-B67F-A62EFF666E3E}">
          <x14:id>{3FA42120-1E75-484E-AF7F-4C53A75A8491}</x14:id>
        </ext>
      </extLst>
    </cfRule>
    <cfRule type="dataBar" priority="3437">
      <dataBar>
        <cfvo type="min"/>
        <cfvo type="max"/>
        <color rgb="FF008AEF"/>
      </dataBar>
      <extLst>
        <ext xmlns:x14="http://schemas.microsoft.com/office/spreadsheetml/2009/9/main" uri="{B025F937-C7B1-47D3-B67F-A62EFF666E3E}">
          <x14:id>{56F8F39C-74F1-4727-BF7B-C6C26C68CE22}</x14:id>
        </ext>
      </extLst>
    </cfRule>
    <cfRule type="dataBar" priority="3438">
      <dataBar>
        <cfvo type="num" val="0"/>
        <cfvo type="num" val="1"/>
        <color theme="9" tint="-0.499984740745262"/>
      </dataBar>
      <extLst>
        <ext xmlns:x14="http://schemas.microsoft.com/office/spreadsheetml/2009/9/main" uri="{B025F937-C7B1-47D3-B67F-A62EFF666E3E}">
          <x14:id>{54ED3476-5712-4CE8-B1F7-D7038C46455A}</x14:id>
        </ext>
      </extLst>
    </cfRule>
    <cfRule type="dataBar" priority="3439">
      <dataBar>
        <cfvo type="num" val="0"/>
        <cfvo type="num" val="1"/>
        <color rgb="FF638EC6"/>
      </dataBar>
      <extLst>
        <ext xmlns:x14="http://schemas.microsoft.com/office/spreadsheetml/2009/9/main" uri="{B025F937-C7B1-47D3-B67F-A62EFF666E3E}">
          <x14:id>{49D492EA-56AD-4CA5-9B7D-2C005500D5D7}</x14:id>
        </ext>
      </extLst>
    </cfRule>
    <cfRule type="dataBar" priority="3539">
      <dataBar>
        <cfvo type="num" val="0"/>
        <cfvo type="num" val="1"/>
        <color theme="9" tint="-0.499984740745262"/>
      </dataBar>
      <extLst>
        <ext xmlns:x14="http://schemas.microsoft.com/office/spreadsheetml/2009/9/main" uri="{B025F937-C7B1-47D3-B67F-A62EFF666E3E}">
          <x14:id>{B2EE7C07-9BAB-4E9E-BEC4-4ECFF321501A}</x14:id>
        </ext>
      </extLst>
    </cfRule>
    <cfRule type="dataBar" priority="3540">
      <dataBar>
        <cfvo type="num" val="0"/>
        <cfvo type="num" val="1"/>
        <color rgb="FF00B0F0"/>
      </dataBar>
      <extLst>
        <ext xmlns:x14="http://schemas.microsoft.com/office/spreadsheetml/2009/9/main" uri="{B025F937-C7B1-47D3-B67F-A62EFF666E3E}">
          <x14:id>{DF23FE0E-7229-4111-BB60-8F2189BCB1C8}</x14:id>
        </ext>
      </extLst>
    </cfRule>
    <cfRule type="dataBar" priority="3541">
      <dataBar>
        <cfvo type="min"/>
        <cfvo type="max"/>
        <color rgb="FF00B0F0"/>
      </dataBar>
      <extLst>
        <ext xmlns:x14="http://schemas.microsoft.com/office/spreadsheetml/2009/9/main" uri="{B025F937-C7B1-47D3-B67F-A62EFF666E3E}">
          <x14:id>{6770C5EC-E62F-4980-973B-E2C8A6ADCFF6}</x14:id>
        </ext>
      </extLst>
    </cfRule>
    <cfRule type="dataBar" priority="3542">
      <dataBar>
        <cfvo type="num" val="0"/>
        <cfvo type="num" val="1"/>
        <color rgb="FF63C384"/>
      </dataBar>
      <extLst>
        <ext xmlns:x14="http://schemas.microsoft.com/office/spreadsheetml/2009/9/main" uri="{B025F937-C7B1-47D3-B67F-A62EFF666E3E}">
          <x14:id>{F609A7F8-A632-4C8B-9B78-A0C034EDE62A}</x14:id>
        </ext>
      </extLst>
    </cfRule>
    <cfRule type="dataBar" priority="3543">
      <dataBar>
        <cfvo type="min"/>
        <cfvo type="max"/>
        <color rgb="FF008AEF"/>
      </dataBar>
      <extLst>
        <ext xmlns:x14="http://schemas.microsoft.com/office/spreadsheetml/2009/9/main" uri="{B025F937-C7B1-47D3-B67F-A62EFF666E3E}">
          <x14:id>{484F75AF-29E8-4A87-9991-D143772C1D6F}</x14:id>
        </ext>
      </extLst>
    </cfRule>
    <cfRule type="dataBar" priority="3544">
      <dataBar>
        <cfvo type="num" val="0"/>
        <cfvo type="num" val="1"/>
        <color rgb="FF00B0F0"/>
      </dataBar>
      <extLst>
        <ext xmlns:x14="http://schemas.microsoft.com/office/spreadsheetml/2009/9/main" uri="{B025F937-C7B1-47D3-B67F-A62EFF666E3E}">
          <x14:id>{90411414-05BA-40D9-BACD-D0D2A8CC80A7}</x14:id>
        </ext>
      </extLst>
    </cfRule>
    <cfRule type="dataBar" priority="3545">
      <dataBar>
        <cfvo type="min"/>
        <cfvo type="max"/>
        <color rgb="FF00B0F0"/>
      </dataBar>
      <extLst>
        <ext xmlns:x14="http://schemas.microsoft.com/office/spreadsheetml/2009/9/main" uri="{B025F937-C7B1-47D3-B67F-A62EFF666E3E}">
          <x14:id>{05213F53-75A2-46C1-BE64-E0053912EB4F}</x14:id>
        </ext>
      </extLst>
    </cfRule>
    <cfRule type="dataBar" priority="3546">
      <dataBar>
        <cfvo type="num" val="0"/>
        <cfvo type="num" val="1"/>
        <color rgb="FF63C384"/>
      </dataBar>
      <extLst>
        <ext xmlns:x14="http://schemas.microsoft.com/office/spreadsheetml/2009/9/main" uri="{B025F937-C7B1-47D3-B67F-A62EFF666E3E}">
          <x14:id>{76F85F54-779D-4E6F-ADD7-2A3626DEE97B}</x14:id>
        </ext>
      </extLst>
    </cfRule>
    <cfRule type="dataBar" priority="3547">
      <dataBar>
        <cfvo type="min"/>
        <cfvo type="max"/>
        <color rgb="FF008AEF"/>
      </dataBar>
      <extLst>
        <ext xmlns:x14="http://schemas.microsoft.com/office/spreadsheetml/2009/9/main" uri="{B025F937-C7B1-47D3-B67F-A62EFF666E3E}">
          <x14:id>{249EE17D-A42A-4C28-B397-9262A876F7A7}</x14:id>
        </ext>
      </extLst>
    </cfRule>
    <cfRule type="dataBar" priority="3548">
      <dataBar>
        <cfvo type="num" val="0"/>
        <cfvo type="num" val="1"/>
        <color rgb="FF00B0F0"/>
      </dataBar>
      <extLst>
        <ext xmlns:x14="http://schemas.microsoft.com/office/spreadsheetml/2009/9/main" uri="{B025F937-C7B1-47D3-B67F-A62EFF666E3E}">
          <x14:id>{0B165527-A423-4FF7-AB18-FAA3DB44B118}</x14:id>
        </ext>
      </extLst>
    </cfRule>
    <cfRule type="dataBar" priority="3549">
      <dataBar>
        <cfvo type="min"/>
        <cfvo type="max"/>
        <color rgb="FF00B0F0"/>
      </dataBar>
      <extLst>
        <ext xmlns:x14="http://schemas.microsoft.com/office/spreadsheetml/2009/9/main" uri="{B025F937-C7B1-47D3-B67F-A62EFF666E3E}">
          <x14:id>{21A6DC96-CFD7-4975-AA9C-54AB0418C558}</x14:id>
        </ext>
      </extLst>
    </cfRule>
    <cfRule type="dataBar" priority="3550">
      <dataBar>
        <cfvo type="num" val="0"/>
        <cfvo type="num" val="1"/>
        <color rgb="FF63C384"/>
      </dataBar>
      <extLst>
        <ext xmlns:x14="http://schemas.microsoft.com/office/spreadsheetml/2009/9/main" uri="{B025F937-C7B1-47D3-B67F-A62EFF666E3E}">
          <x14:id>{48C1B840-4CD5-4DC0-8BF7-6AC369458F99}</x14:id>
        </ext>
      </extLst>
    </cfRule>
    <cfRule type="dataBar" priority="3551">
      <dataBar>
        <cfvo type="min"/>
        <cfvo type="max"/>
        <color rgb="FF008AEF"/>
      </dataBar>
      <extLst>
        <ext xmlns:x14="http://schemas.microsoft.com/office/spreadsheetml/2009/9/main" uri="{B025F937-C7B1-47D3-B67F-A62EFF666E3E}">
          <x14:id>{2B9378CD-E168-4EAE-9613-64C99B50BF2D}</x14:id>
        </ext>
      </extLst>
    </cfRule>
    <cfRule type="dataBar" priority="3552">
      <dataBar>
        <cfvo type="num" val="0"/>
        <cfvo type="num" val="1"/>
        <color rgb="FF00B0F0"/>
      </dataBar>
      <extLst>
        <ext xmlns:x14="http://schemas.microsoft.com/office/spreadsheetml/2009/9/main" uri="{B025F937-C7B1-47D3-B67F-A62EFF666E3E}">
          <x14:id>{8FF3CFCE-211A-4653-8B8D-F09444C7B890}</x14:id>
        </ext>
      </extLst>
    </cfRule>
    <cfRule type="dataBar" priority="3553">
      <dataBar>
        <cfvo type="min"/>
        <cfvo type="max"/>
        <color rgb="FF00B0F0"/>
      </dataBar>
      <extLst>
        <ext xmlns:x14="http://schemas.microsoft.com/office/spreadsheetml/2009/9/main" uri="{B025F937-C7B1-47D3-B67F-A62EFF666E3E}">
          <x14:id>{0F8FE4FF-C308-4708-9615-590B16173C58}</x14:id>
        </ext>
      </extLst>
    </cfRule>
    <cfRule type="dataBar" priority="3554">
      <dataBar>
        <cfvo type="num" val="0"/>
        <cfvo type="num" val="1"/>
        <color rgb="FF63C384"/>
      </dataBar>
      <extLst>
        <ext xmlns:x14="http://schemas.microsoft.com/office/spreadsheetml/2009/9/main" uri="{B025F937-C7B1-47D3-B67F-A62EFF666E3E}">
          <x14:id>{EBEE4C08-22BC-45F2-93E7-59EDCC8F7B9D}</x14:id>
        </ext>
      </extLst>
    </cfRule>
    <cfRule type="dataBar" priority="3555">
      <dataBar>
        <cfvo type="min"/>
        <cfvo type="max"/>
        <color rgb="FF008AEF"/>
      </dataBar>
      <extLst>
        <ext xmlns:x14="http://schemas.microsoft.com/office/spreadsheetml/2009/9/main" uri="{B025F937-C7B1-47D3-B67F-A62EFF666E3E}">
          <x14:id>{0AE8B7BA-AA83-43A5-9CDF-999C74282A43}</x14:id>
        </ext>
      </extLst>
    </cfRule>
    <cfRule type="dataBar" priority="3556">
      <dataBar>
        <cfvo type="num" val="0"/>
        <cfvo type="num" val="1"/>
        <color rgb="FF00B0F0"/>
      </dataBar>
      <extLst>
        <ext xmlns:x14="http://schemas.microsoft.com/office/spreadsheetml/2009/9/main" uri="{B025F937-C7B1-47D3-B67F-A62EFF666E3E}">
          <x14:id>{DDEC0406-ECC0-41E0-B5D5-6983F8284184}</x14:id>
        </ext>
      </extLst>
    </cfRule>
    <cfRule type="dataBar" priority="3557">
      <dataBar>
        <cfvo type="min"/>
        <cfvo type="max"/>
        <color rgb="FF00B0F0"/>
      </dataBar>
      <extLst>
        <ext xmlns:x14="http://schemas.microsoft.com/office/spreadsheetml/2009/9/main" uri="{B025F937-C7B1-47D3-B67F-A62EFF666E3E}">
          <x14:id>{F316A0C7-F27E-444D-AC4B-AA2B9D016FA8}</x14:id>
        </ext>
      </extLst>
    </cfRule>
    <cfRule type="dataBar" priority="3558">
      <dataBar>
        <cfvo type="num" val="0"/>
        <cfvo type="num" val="1"/>
        <color rgb="FF63C384"/>
      </dataBar>
      <extLst>
        <ext xmlns:x14="http://schemas.microsoft.com/office/spreadsheetml/2009/9/main" uri="{B025F937-C7B1-47D3-B67F-A62EFF666E3E}">
          <x14:id>{4BA64A7D-66A0-47A4-9013-6A86DC8321D8}</x14:id>
        </ext>
      </extLst>
    </cfRule>
    <cfRule type="dataBar" priority="3559">
      <dataBar>
        <cfvo type="min"/>
        <cfvo type="max"/>
        <color rgb="FF008AEF"/>
      </dataBar>
      <extLst>
        <ext xmlns:x14="http://schemas.microsoft.com/office/spreadsheetml/2009/9/main" uri="{B025F937-C7B1-47D3-B67F-A62EFF666E3E}">
          <x14:id>{46FABF3B-627E-449E-958C-8A5004AEA1E0}</x14:id>
        </ext>
      </extLst>
    </cfRule>
    <cfRule type="dataBar" priority="3560">
      <dataBar>
        <cfvo type="num" val="0"/>
        <cfvo type="num" val="1"/>
        <color rgb="FF00B0F0"/>
      </dataBar>
      <extLst>
        <ext xmlns:x14="http://schemas.microsoft.com/office/spreadsheetml/2009/9/main" uri="{B025F937-C7B1-47D3-B67F-A62EFF666E3E}">
          <x14:id>{65DB58C6-F1AE-4AF2-953E-649BE80356C0}</x14:id>
        </ext>
      </extLst>
    </cfRule>
    <cfRule type="dataBar" priority="3561">
      <dataBar>
        <cfvo type="min"/>
        <cfvo type="max"/>
        <color rgb="FF00B0F0"/>
      </dataBar>
      <extLst>
        <ext xmlns:x14="http://schemas.microsoft.com/office/spreadsheetml/2009/9/main" uri="{B025F937-C7B1-47D3-B67F-A62EFF666E3E}">
          <x14:id>{44CDB50C-14FD-4ECC-B0CD-645FC5A37C23}</x14:id>
        </ext>
      </extLst>
    </cfRule>
    <cfRule type="dataBar" priority="3562">
      <dataBar>
        <cfvo type="num" val="0"/>
        <cfvo type="num" val="1"/>
        <color rgb="FF63C384"/>
      </dataBar>
      <extLst>
        <ext xmlns:x14="http://schemas.microsoft.com/office/spreadsheetml/2009/9/main" uri="{B025F937-C7B1-47D3-B67F-A62EFF666E3E}">
          <x14:id>{34BD7A62-3F18-42F4-9425-DD6914F449CA}</x14:id>
        </ext>
      </extLst>
    </cfRule>
    <cfRule type="dataBar" priority="3563">
      <dataBar>
        <cfvo type="min"/>
        <cfvo type="max"/>
        <color rgb="FF008AEF"/>
      </dataBar>
      <extLst>
        <ext xmlns:x14="http://schemas.microsoft.com/office/spreadsheetml/2009/9/main" uri="{B025F937-C7B1-47D3-B67F-A62EFF666E3E}">
          <x14:id>{262A30B2-2B47-4B66-A298-FB5080D07064}</x14:id>
        </ext>
      </extLst>
    </cfRule>
  </conditionalFormatting>
  <conditionalFormatting sqref="L113">
    <cfRule type="dataBar" priority="3564">
      <dataBar>
        <cfvo type="num" val="0"/>
        <cfvo type="num" val="1"/>
        <color theme="9" tint="-0.499984740745262"/>
      </dataBar>
      <extLst>
        <ext xmlns:x14="http://schemas.microsoft.com/office/spreadsheetml/2009/9/main" uri="{B025F937-C7B1-47D3-B67F-A62EFF666E3E}">
          <x14:id>{956F38C4-0134-44D7-AC4A-D7FA3214C92E}</x14:id>
        </ext>
      </extLst>
    </cfRule>
    <cfRule type="dataBar" priority="3565">
      <dataBar>
        <cfvo type="num" val="0"/>
        <cfvo type="num" val="1"/>
        <color rgb="FF00B0F0"/>
      </dataBar>
      <extLst>
        <ext xmlns:x14="http://schemas.microsoft.com/office/spreadsheetml/2009/9/main" uri="{B025F937-C7B1-47D3-B67F-A62EFF666E3E}">
          <x14:id>{5A4317F7-D19E-47FE-B9B5-AC4D3A8E1ACD}</x14:id>
        </ext>
      </extLst>
    </cfRule>
    <cfRule type="dataBar" priority="3566">
      <dataBar>
        <cfvo type="min"/>
        <cfvo type="max"/>
        <color rgb="FF00B0F0"/>
      </dataBar>
      <extLst>
        <ext xmlns:x14="http://schemas.microsoft.com/office/spreadsheetml/2009/9/main" uri="{B025F937-C7B1-47D3-B67F-A62EFF666E3E}">
          <x14:id>{BEC5861F-D279-4DC3-9625-C5AAB1CB398D}</x14:id>
        </ext>
      </extLst>
    </cfRule>
    <cfRule type="dataBar" priority="3567">
      <dataBar>
        <cfvo type="num" val="0"/>
        <cfvo type="num" val="1"/>
        <color rgb="FF63C384"/>
      </dataBar>
      <extLst>
        <ext xmlns:x14="http://schemas.microsoft.com/office/spreadsheetml/2009/9/main" uri="{B025F937-C7B1-47D3-B67F-A62EFF666E3E}">
          <x14:id>{99247188-0454-4234-B054-7664345FB617}</x14:id>
        </ext>
      </extLst>
    </cfRule>
    <cfRule type="dataBar" priority="3568">
      <dataBar>
        <cfvo type="min"/>
        <cfvo type="max"/>
        <color rgb="FF008AEF"/>
      </dataBar>
      <extLst>
        <ext xmlns:x14="http://schemas.microsoft.com/office/spreadsheetml/2009/9/main" uri="{B025F937-C7B1-47D3-B67F-A62EFF666E3E}">
          <x14:id>{34104238-B8FB-49ED-BF03-2EE741665F15}</x14:id>
        </ext>
      </extLst>
    </cfRule>
    <cfRule type="dataBar" priority="3569">
      <dataBar>
        <cfvo type="num" val="0"/>
        <cfvo type="num" val="1"/>
        <color rgb="FF00B0F0"/>
      </dataBar>
      <extLst>
        <ext xmlns:x14="http://schemas.microsoft.com/office/spreadsheetml/2009/9/main" uri="{B025F937-C7B1-47D3-B67F-A62EFF666E3E}">
          <x14:id>{68B599B7-FD34-48C4-97C4-C23EA7231B28}</x14:id>
        </ext>
      </extLst>
    </cfRule>
    <cfRule type="dataBar" priority="3570">
      <dataBar>
        <cfvo type="min"/>
        <cfvo type="max"/>
        <color rgb="FF00B0F0"/>
      </dataBar>
      <extLst>
        <ext xmlns:x14="http://schemas.microsoft.com/office/spreadsheetml/2009/9/main" uri="{B025F937-C7B1-47D3-B67F-A62EFF666E3E}">
          <x14:id>{9554EBA8-885D-40C7-BE02-37EDB07E8A71}</x14:id>
        </ext>
      </extLst>
    </cfRule>
    <cfRule type="dataBar" priority="3571">
      <dataBar>
        <cfvo type="num" val="0"/>
        <cfvo type="num" val="1"/>
        <color rgb="FF63C384"/>
      </dataBar>
      <extLst>
        <ext xmlns:x14="http://schemas.microsoft.com/office/spreadsheetml/2009/9/main" uri="{B025F937-C7B1-47D3-B67F-A62EFF666E3E}">
          <x14:id>{3DE1D87E-6847-4BCF-901F-AAE37E4A1DAA}</x14:id>
        </ext>
      </extLst>
    </cfRule>
    <cfRule type="dataBar" priority="3572">
      <dataBar>
        <cfvo type="min"/>
        <cfvo type="max"/>
        <color rgb="FF008AEF"/>
      </dataBar>
      <extLst>
        <ext xmlns:x14="http://schemas.microsoft.com/office/spreadsheetml/2009/9/main" uri="{B025F937-C7B1-47D3-B67F-A62EFF666E3E}">
          <x14:id>{86927302-67AC-4E5A-AD0B-65A61FE1D0D2}</x14:id>
        </ext>
      </extLst>
    </cfRule>
    <cfRule type="dataBar" priority="3573">
      <dataBar>
        <cfvo type="num" val="0"/>
        <cfvo type="num" val="1"/>
        <color rgb="FF00B0F0"/>
      </dataBar>
      <extLst>
        <ext xmlns:x14="http://schemas.microsoft.com/office/spreadsheetml/2009/9/main" uri="{B025F937-C7B1-47D3-B67F-A62EFF666E3E}">
          <x14:id>{302212FF-0EA2-4D64-9A27-EA774A3BBA9E}</x14:id>
        </ext>
      </extLst>
    </cfRule>
    <cfRule type="dataBar" priority="3574">
      <dataBar>
        <cfvo type="min"/>
        <cfvo type="max"/>
        <color rgb="FF00B0F0"/>
      </dataBar>
      <extLst>
        <ext xmlns:x14="http://schemas.microsoft.com/office/spreadsheetml/2009/9/main" uri="{B025F937-C7B1-47D3-B67F-A62EFF666E3E}">
          <x14:id>{954DCA52-9877-4BB2-BE1B-2233B57D520C}</x14:id>
        </ext>
      </extLst>
    </cfRule>
    <cfRule type="dataBar" priority="3575">
      <dataBar>
        <cfvo type="num" val="0"/>
        <cfvo type="num" val="1"/>
        <color rgb="FF63C384"/>
      </dataBar>
      <extLst>
        <ext xmlns:x14="http://schemas.microsoft.com/office/spreadsheetml/2009/9/main" uri="{B025F937-C7B1-47D3-B67F-A62EFF666E3E}">
          <x14:id>{E22A249C-1CCD-421D-9921-5CE1D86580CF}</x14:id>
        </ext>
      </extLst>
    </cfRule>
    <cfRule type="dataBar" priority="3576">
      <dataBar>
        <cfvo type="min"/>
        <cfvo type="max"/>
        <color rgb="FF008AEF"/>
      </dataBar>
      <extLst>
        <ext xmlns:x14="http://schemas.microsoft.com/office/spreadsheetml/2009/9/main" uri="{B025F937-C7B1-47D3-B67F-A62EFF666E3E}">
          <x14:id>{7FDAC70C-A9D6-4B5E-8A6A-F2A72CE0FAA3}</x14:id>
        </ext>
      </extLst>
    </cfRule>
    <cfRule type="dataBar" priority="3577">
      <dataBar>
        <cfvo type="num" val="0"/>
        <cfvo type="num" val="1"/>
        <color rgb="FF00B0F0"/>
      </dataBar>
      <extLst>
        <ext xmlns:x14="http://schemas.microsoft.com/office/spreadsheetml/2009/9/main" uri="{B025F937-C7B1-47D3-B67F-A62EFF666E3E}">
          <x14:id>{1E3334C3-A278-4046-8865-10A016EDFA44}</x14:id>
        </ext>
      </extLst>
    </cfRule>
    <cfRule type="dataBar" priority="3578">
      <dataBar>
        <cfvo type="min"/>
        <cfvo type="max"/>
        <color rgb="FF00B0F0"/>
      </dataBar>
      <extLst>
        <ext xmlns:x14="http://schemas.microsoft.com/office/spreadsheetml/2009/9/main" uri="{B025F937-C7B1-47D3-B67F-A62EFF666E3E}">
          <x14:id>{6527272E-5861-41D7-B3F3-D0B27E65798B}</x14:id>
        </ext>
      </extLst>
    </cfRule>
    <cfRule type="dataBar" priority="3579">
      <dataBar>
        <cfvo type="num" val="0"/>
        <cfvo type="num" val="1"/>
        <color rgb="FF63C384"/>
      </dataBar>
      <extLst>
        <ext xmlns:x14="http://schemas.microsoft.com/office/spreadsheetml/2009/9/main" uri="{B025F937-C7B1-47D3-B67F-A62EFF666E3E}">
          <x14:id>{446CEF7C-710B-4C03-ACA7-50AF90750EDF}</x14:id>
        </ext>
      </extLst>
    </cfRule>
    <cfRule type="dataBar" priority="3580">
      <dataBar>
        <cfvo type="min"/>
        <cfvo type="max"/>
        <color rgb="FF008AEF"/>
      </dataBar>
      <extLst>
        <ext xmlns:x14="http://schemas.microsoft.com/office/spreadsheetml/2009/9/main" uri="{B025F937-C7B1-47D3-B67F-A62EFF666E3E}">
          <x14:id>{24041EF7-0B8E-4E9F-9F25-BE7B15D0A424}</x14:id>
        </ext>
      </extLst>
    </cfRule>
    <cfRule type="dataBar" priority="3581">
      <dataBar>
        <cfvo type="num" val="0"/>
        <cfvo type="num" val="1"/>
        <color rgb="FF00B0F0"/>
      </dataBar>
      <extLst>
        <ext xmlns:x14="http://schemas.microsoft.com/office/spreadsheetml/2009/9/main" uri="{B025F937-C7B1-47D3-B67F-A62EFF666E3E}">
          <x14:id>{7809CD1F-5E1D-4409-A525-32C83706E0EB}</x14:id>
        </ext>
      </extLst>
    </cfRule>
    <cfRule type="dataBar" priority="3582">
      <dataBar>
        <cfvo type="min"/>
        <cfvo type="max"/>
        <color rgb="FF00B0F0"/>
      </dataBar>
      <extLst>
        <ext xmlns:x14="http://schemas.microsoft.com/office/spreadsheetml/2009/9/main" uri="{B025F937-C7B1-47D3-B67F-A62EFF666E3E}">
          <x14:id>{231BB346-7352-4ED3-8359-04E81735992E}</x14:id>
        </ext>
      </extLst>
    </cfRule>
    <cfRule type="dataBar" priority="3583">
      <dataBar>
        <cfvo type="num" val="0"/>
        <cfvo type="num" val="1"/>
        <color rgb="FF63C384"/>
      </dataBar>
      <extLst>
        <ext xmlns:x14="http://schemas.microsoft.com/office/spreadsheetml/2009/9/main" uri="{B025F937-C7B1-47D3-B67F-A62EFF666E3E}">
          <x14:id>{24CAD294-A9F1-4AB8-BBD6-DCAEDC87372B}</x14:id>
        </ext>
      </extLst>
    </cfRule>
    <cfRule type="dataBar" priority="3584">
      <dataBar>
        <cfvo type="min"/>
        <cfvo type="max"/>
        <color rgb="FF008AEF"/>
      </dataBar>
      <extLst>
        <ext xmlns:x14="http://schemas.microsoft.com/office/spreadsheetml/2009/9/main" uri="{B025F937-C7B1-47D3-B67F-A62EFF666E3E}">
          <x14:id>{A5BD0594-FD0D-40C5-9D5A-21E0269E8A64}</x14:id>
        </ext>
      </extLst>
    </cfRule>
    <cfRule type="dataBar" priority="3585">
      <dataBar>
        <cfvo type="num" val="0"/>
        <cfvo type="num" val="1"/>
        <color rgb="FF00B0F0"/>
      </dataBar>
      <extLst>
        <ext xmlns:x14="http://schemas.microsoft.com/office/spreadsheetml/2009/9/main" uri="{B025F937-C7B1-47D3-B67F-A62EFF666E3E}">
          <x14:id>{F85DF2E2-E2A6-46DE-8652-A08A177ECFEF}</x14:id>
        </ext>
      </extLst>
    </cfRule>
    <cfRule type="dataBar" priority="3586">
      <dataBar>
        <cfvo type="min"/>
        <cfvo type="max"/>
        <color rgb="FF00B0F0"/>
      </dataBar>
      <extLst>
        <ext xmlns:x14="http://schemas.microsoft.com/office/spreadsheetml/2009/9/main" uri="{B025F937-C7B1-47D3-B67F-A62EFF666E3E}">
          <x14:id>{7ADA40F5-2833-4C1B-82CE-D17A3EB27357}</x14:id>
        </ext>
      </extLst>
    </cfRule>
    <cfRule type="dataBar" priority="3587">
      <dataBar>
        <cfvo type="num" val="0"/>
        <cfvo type="num" val="1"/>
        <color rgb="FF63C384"/>
      </dataBar>
      <extLst>
        <ext xmlns:x14="http://schemas.microsoft.com/office/spreadsheetml/2009/9/main" uri="{B025F937-C7B1-47D3-B67F-A62EFF666E3E}">
          <x14:id>{04E2AD56-BE54-44B8-8868-BDE906FAD962}</x14:id>
        </ext>
      </extLst>
    </cfRule>
    <cfRule type="dataBar" priority="3588">
      <dataBar>
        <cfvo type="min"/>
        <cfvo type="max"/>
        <color rgb="FF008AEF"/>
      </dataBar>
      <extLst>
        <ext xmlns:x14="http://schemas.microsoft.com/office/spreadsheetml/2009/9/main" uri="{B025F937-C7B1-47D3-B67F-A62EFF666E3E}">
          <x14:id>{82C714CE-5766-40E9-B567-46E7C736518F}</x14:id>
        </ext>
      </extLst>
    </cfRule>
    <cfRule type="dataBar" priority="3595">
      <dataBar>
        <cfvo type="num" val="0"/>
        <cfvo type="num" val="1"/>
        <color rgb="FF00B0F0"/>
      </dataBar>
      <extLst>
        <ext xmlns:x14="http://schemas.microsoft.com/office/spreadsheetml/2009/9/main" uri="{B025F937-C7B1-47D3-B67F-A62EFF666E3E}">
          <x14:id>{6C45C2BD-BA8D-42E5-BC9F-ACC2608E10F8}</x14:id>
        </ext>
      </extLst>
    </cfRule>
    <cfRule type="dataBar" priority="3596">
      <dataBar>
        <cfvo type="min"/>
        <cfvo type="max"/>
        <color rgb="FF00B0F0"/>
      </dataBar>
      <extLst>
        <ext xmlns:x14="http://schemas.microsoft.com/office/spreadsheetml/2009/9/main" uri="{B025F937-C7B1-47D3-B67F-A62EFF666E3E}">
          <x14:id>{2CFCD6B0-8939-4DCA-BA00-A3C3DF371074}</x14:id>
        </ext>
      </extLst>
    </cfRule>
    <cfRule type="dataBar" priority="3597">
      <dataBar>
        <cfvo type="num" val="0"/>
        <cfvo type="num" val="1"/>
        <color rgb="FF63C384"/>
      </dataBar>
      <extLst>
        <ext xmlns:x14="http://schemas.microsoft.com/office/spreadsheetml/2009/9/main" uri="{B025F937-C7B1-47D3-B67F-A62EFF666E3E}">
          <x14:id>{6D9FBDE1-1039-4267-8FED-F06E98AB5AEE}</x14:id>
        </ext>
      </extLst>
    </cfRule>
    <cfRule type="dataBar" priority="3598">
      <dataBar>
        <cfvo type="min"/>
        <cfvo type="max"/>
        <color rgb="FF008AEF"/>
      </dataBar>
      <extLst>
        <ext xmlns:x14="http://schemas.microsoft.com/office/spreadsheetml/2009/9/main" uri="{B025F937-C7B1-47D3-B67F-A62EFF666E3E}">
          <x14:id>{6AF81A31-54B6-48E3-8296-2944B4575215}</x14:id>
        </ext>
      </extLst>
    </cfRule>
    <cfRule type="dataBar" priority="3599">
      <dataBar>
        <cfvo type="num" val="0"/>
        <cfvo type="num" val="1"/>
        <color theme="9" tint="-0.499984740745262"/>
      </dataBar>
      <extLst>
        <ext xmlns:x14="http://schemas.microsoft.com/office/spreadsheetml/2009/9/main" uri="{B025F937-C7B1-47D3-B67F-A62EFF666E3E}">
          <x14:id>{B21D1B7D-676F-47C7-AF85-87DB2610B2A4}</x14:id>
        </ext>
      </extLst>
    </cfRule>
    <cfRule type="dataBar" priority="3600">
      <dataBar>
        <cfvo type="num" val="0"/>
        <cfvo type="num" val="1"/>
        <color rgb="FF638EC6"/>
      </dataBar>
      <extLst>
        <ext xmlns:x14="http://schemas.microsoft.com/office/spreadsheetml/2009/9/main" uri="{B025F937-C7B1-47D3-B67F-A62EFF666E3E}">
          <x14:id>{6FD879B7-5C55-44D8-90ED-5A26A09E3025}</x14:id>
        </ext>
      </extLst>
    </cfRule>
  </conditionalFormatting>
  <conditionalFormatting sqref="L116:L122">
    <cfRule type="dataBar" priority="537">
      <dataBar>
        <cfvo type="num" val="0"/>
        <cfvo type="num" val="1"/>
        <color theme="9" tint="-0.499984740745262"/>
      </dataBar>
      <extLst>
        <ext xmlns:x14="http://schemas.microsoft.com/office/spreadsheetml/2009/9/main" uri="{B025F937-C7B1-47D3-B67F-A62EFF666E3E}">
          <x14:id>{546187F7-4617-4F45-B238-B6514EAD583D}</x14:id>
        </ext>
      </extLst>
    </cfRule>
    <cfRule type="dataBar" priority="538">
      <dataBar>
        <cfvo type="num" val="0"/>
        <cfvo type="num" val="1"/>
        <color rgb="FF00B0F0"/>
      </dataBar>
      <extLst>
        <ext xmlns:x14="http://schemas.microsoft.com/office/spreadsheetml/2009/9/main" uri="{B025F937-C7B1-47D3-B67F-A62EFF666E3E}">
          <x14:id>{96A128E0-C8BD-4B74-BFC7-52E4355AE59A}</x14:id>
        </ext>
      </extLst>
    </cfRule>
    <cfRule type="dataBar" priority="539">
      <dataBar>
        <cfvo type="min"/>
        <cfvo type="max"/>
        <color rgb="FF00B0F0"/>
      </dataBar>
      <extLst>
        <ext xmlns:x14="http://schemas.microsoft.com/office/spreadsheetml/2009/9/main" uri="{B025F937-C7B1-47D3-B67F-A62EFF666E3E}">
          <x14:id>{8C32C92C-0B29-4109-998D-7F1C9C87CAE3}</x14:id>
        </ext>
      </extLst>
    </cfRule>
    <cfRule type="dataBar" priority="540">
      <dataBar>
        <cfvo type="num" val="0"/>
        <cfvo type="num" val="1"/>
        <color rgb="FF63C384"/>
      </dataBar>
      <extLst>
        <ext xmlns:x14="http://schemas.microsoft.com/office/spreadsheetml/2009/9/main" uri="{B025F937-C7B1-47D3-B67F-A62EFF666E3E}">
          <x14:id>{F7601BBF-6969-4D2C-8420-4AA3D0523CB9}</x14:id>
        </ext>
      </extLst>
    </cfRule>
    <cfRule type="dataBar" priority="541">
      <dataBar>
        <cfvo type="min"/>
        <cfvo type="max"/>
        <color rgb="FF008AEF"/>
      </dataBar>
      <extLst>
        <ext xmlns:x14="http://schemas.microsoft.com/office/spreadsheetml/2009/9/main" uri="{B025F937-C7B1-47D3-B67F-A62EFF666E3E}">
          <x14:id>{18AED3B0-D16B-4267-BA43-AF1690DEF9BA}</x14:id>
        </ext>
      </extLst>
    </cfRule>
    <cfRule type="dataBar" priority="542">
      <dataBar>
        <cfvo type="num" val="0"/>
        <cfvo type="num" val="1"/>
        <color rgb="FF00B0F0"/>
      </dataBar>
      <extLst>
        <ext xmlns:x14="http://schemas.microsoft.com/office/spreadsheetml/2009/9/main" uri="{B025F937-C7B1-47D3-B67F-A62EFF666E3E}">
          <x14:id>{09547927-B06B-4E79-BC32-EF36E599DC99}</x14:id>
        </ext>
      </extLst>
    </cfRule>
    <cfRule type="dataBar" priority="543">
      <dataBar>
        <cfvo type="min"/>
        <cfvo type="max"/>
        <color rgb="FF00B0F0"/>
      </dataBar>
      <extLst>
        <ext xmlns:x14="http://schemas.microsoft.com/office/spreadsheetml/2009/9/main" uri="{B025F937-C7B1-47D3-B67F-A62EFF666E3E}">
          <x14:id>{F47B4C2B-39FF-4AF4-B0D4-C8E8F1B7C369}</x14:id>
        </ext>
      </extLst>
    </cfRule>
    <cfRule type="dataBar" priority="544">
      <dataBar>
        <cfvo type="num" val="0"/>
        <cfvo type="num" val="1"/>
        <color rgb="FF63C384"/>
      </dataBar>
      <extLst>
        <ext xmlns:x14="http://schemas.microsoft.com/office/spreadsheetml/2009/9/main" uri="{B025F937-C7B1-47D3-B67F-A62EFF666E3E}">
          <x14:id>{BA6E074B-AC7B-4760-B073-505E4D3DDB11}</x14:id>
        </ext>
      </extLst>
    </cfRule>
    <cfRule type="dataBar" priority="545">
      <dataBar>
        <cfvo type="min"/>
        <cfvo type="max"/>
        <color rgb="FF008AEF"/>
      </dataBar>
      <extLst>
        <ext xmlns:x14="http://schemas.microsoft.com/office/spreadsheetml/2009/9/main" uri="{B025F937-C7B1-47D3-B67F-A62EFF666E3E}">
          <x14:id>{194A6A25-A391-4DB9-93B4-E51F8CE67F7A}</x14:id>
        </ext>
      </extLst>
    </cfRule>
    <cfRule type="dataBar" priority="546">
      <dataBar>
        <cfvo type="num" val="0"/>
        <cfvo type="num" val="1"/>
        <color rgb="FF00B0F0"/>
      </dataBar>
      <extLst>
        <ext xmlns:x14="http://schemas.microsoft.com/office/spreadsheetml/2009/9/main" uri="{B025F937-C7B1-47D3-B67F-A62EFF666E3E}">
          <x14:id>{10135068-64A6-4F98-AEE0-310135FD2A0C}</x14:id>
        </ext>
      </extLst>
    </cfRule>
    <cfRule type="dataBar" priority="547">
      <dataBar>
        <cfvo type="min"/>
        <cfvo type="max"/>
        <color rgb="FF00B0F0"/>
      </dataBar>
      <extLst>
        <ext xmlns:x14="http://schemas.microsoft.com/office/spreadsheetml/2009/9/main" uri="{B025F937-C7B1-47D3-B67F-A62EFF666E3E}">
          <x14:id>{FBF0B598-E1C2-4BD7-937F-8C7AF308F7EB}</x14:id>
        </ext>
      </extLst>
    </cfRule>
    <cfRule type="dataBar" priority="548">
      <dataBar>
        <cfvo type="num" val="0"/>
        <cfvo type="num" val="1"/>
        <color rgb="FF63C384"/>
      </dataBar>
      <extLst>
        <ext xmlns:x14="http://schemas.microsoft.com/office/spreadsheetml/2009/9/main" uri="{B025F937-C7B1-47D3-B67F-A62EFF666E3E}">
          <x14:id>{F78596F4-3F86-4699-82E7-B16B3D297886}</x14:id>
        </ext>
      </extLst>
    </cfRule>
    <cfRule type="dataBar" priority="549">
      <dataBar>
        <cfvo type="min"/>
        <cfvo type="max"/>
        <color rgb="FF008AEF"/>
      </dataBar>
      <extLst>
        <ext xmlns:x14="http://schemas.microsoft.com/office/spreadsheetml/2009/9/main" uri="{B025F937-C7B1-47D3-B67F-A62EFF666E3E}">
          <x14:id>{65601727-37A7-49E2-A1B5-90978739B2AD}</x14:id>
        </ext>
      </extLst>
    </cfRule>
    <cfRule type="dataBar" priority="550">
      <dataBar>
        <cfvo type="num" val="0"/>
        <cfvo type="num" val="1"/>
        <color rgb="FF00B0F0"/>
      </dataBar>
      <extLst>
        <ext xmlns:x14="http://schemas.microsoft.com/office/spreadsheetml/2009/9/main" uri="{B025F937-C7B1-47D3-B67F-A62EFF666E3E}">
          <x14:id>{8AD037DB-6B72-4E7F-ADD5-416E16B9E74D}</x14:id>
        </ext>
      </extLst>
    </cfRule>
    <cfRule type="dataBar" priority="551">
      <dataBar>
        <cfvo type="min"/>
        <cfvo type="max"/>
        <color rgb="FF00B0F0"/>
      </dataBar>
      <extLst>
        <ext xmlns:x14="http://schemas.microsoft.com/office/spreadsheetml/2009/9/main" uri="{B025F937-C7B1-47D3-B67F-A62EFF666E3E}">
          <x14:id>{7164C6E9-B94B-4E3F-92DE-AA43CD9C7D44}</x14:id>
        </ext>
      </extLst>
    </cfRule>
    <cfRule type="dataBar" priority="552">
      <dataBar>
        <cfvo type="num" val="0"/>
        <cfvo type="num" val="1"/>
        <color rgb="FF63C384"/>
      </dataBar>
      <extLst>
        <ext xmlns:x14="http://schemas.microsoft.com/office/spreadsheetml/2009/9/main" uri="{B025F937-C7B1-47D3-B67F-A62EFF666E3E}">
          <x14:id>{0A3372AF-D8E7-49FF-892B-5937F02E853A}</x14:id>
        </ext>
      </extLst>
    </cfRule>
    <cfRule type="dataBar" priority="553">
      <dataBar>
        <cfvo type="min"/>
        <cfvo type="max"/>
        <color rgb="FF008AEF"/>
      </dataBar>
      <extLst>
        <ext xmlns:x14="http://schemas.microsoft.com/office/spreadsheetml/2009/9/main" uri="{B025F937-C7B1-47D3-B67F-A62EFF666E3E}">
          <x14:id>{F9EE733D-EDC7-455E-84F7-1BA006A2D394}</x14:id>
        </ext>
      </extLst>
    </cfRule>
    <cfRule type="dataBar" priority="554">
      <dataBar>
        <cfvo type="num" val="0"/>
        <cfvo type="num" val="1"/>
        <color rgb="FF00B0F0"/>
      </dataBar>
      <extLst>
        <ext xmlns:x14="http://schemas.microsoft.com/office/spreadsheetml/2009/9/main" uri="{B025F937-C7B1-47D3-B67F-A62EFF666E3E}">
          <x14:id>{A4FC9BB7-EBDE-4420-9222-F9D5C0B959EF}</x14:id>
        </ext>
      </extLst>
    </cfRule>
    <cfRule type="dataBar" priority="555">
      <dataBar>
        <cfvo type="min"/>
        <cfvo type="max"/>
        <color rgb="FF00B0F0"/>
      </dataBar>
      <extLst>
        <ext xmlns:x14="http://schemas.microsoft.com/office/spreadsheetml/2009/9/main" uri="{B025F937-C7B1-47D3-B67F-A62EFF666E3E}">
          <x14:id>{5FEADA9F-EDA7-4BCE-AC65-4859DAE0B93F}</x14:id>
        </ext>
      </extLst>
    </cfRule>
    <cfRule type="dataBar" priority="556">
      <dataBar>
        <cfvo type="num" val="0"/>
        <cfvo type="num" val="1"/>
        <color rgb="FF63C384"/>
      </dataBar>
      <extLst>
        <ext xmlns:x14="http://schemas.microsoft.com/office/spreadsheetml/2009/9/main" uri="{B025F937-C7B1-47D3-B67F-A62EFF666E3E}">
          <x14:id>{7D11166D-DF0B-4F9E-8519-7914FFE9AADE}</x14:id>
        </ext>
      </extLst>
    </cfRule>
    <cfRule type="dataBar" priority="557">
      <dataBar>
        <cfvo type="min"/>
        <cfvo type="max"/>
        <color rgb="FF008AEF"/>
      </dataBar>
      <extLst>
        <ext xmlns:x14="http://schemas.microsoft.com/office/spreadsheetml/2009/9/main" uri="{B025F937-C7B1-47D3-B67F-A62EFF666E3E}">
          <x14:id>{74C2AAF4-5072-4706-B5BD-51219659986D}</x14:id>
        </ext>
      </extLst>
    </cfRule>
    <cfRule type="dataBar" priority="558">
      <dataBar>
        <cfvo type="num" val="0"/>
        <cfvo type="num" val="1"/>
        <color rgb="FF00B0F0"/>
      </dataBar>
      <extLst>
        <ext xmlns:x14="http://schemas.microsoft.com/office/spreadsheetml/2009/9/main" uri="{B025F937-C7B1-47D3-B67F-A62EFF666E3E}">
          <x14:id>{E2D4C524-B9E6-4423-9261-1385DF98F6AD}</x14:id>
        </ext>
      </extLst>
    </cfRule>
    <cfRule type="dataBar" priority="559">
      <dataBar>
        <cfvo type="min"/>
        <cfvo type="max"/>
        <color rgb="FF00B0F0"/>
      </dataBar>
      <extLst>
        <ext xmlns:x14="http://schemas.microsoft.com/office/spreadsheetml/2009/9/main" uri="{B025F937-C7B1-47D3-B67F-A62EFF666E3E}">
          <x14:id>{BBBE2CC9-E14D-4E55-B8A8-71503AE16259}</x14:id>
        </ext>
      </extLst>
    </cfRule>
    <cfRule type="dataBar" priority="560">
      <dataBar>
        <cfvo type="num" val="0"/>
        <cfvo type="num" val="1"/>
        <color rgb="FF63C384"/>
      </dataBar>
      <extLst>
        <ext xmlns:x14="http://schemas.microsoft.com/office/spreadsheetml/2009/9/main" uri="{B025F937-C7B1-47D3-B67F-A62EFF666E3E}">
          <x14:id>{059A32CF-A334-4ECA-85E0-ACDB950367ED}</x14:id>
        </ext>
      </extLst>
    </cfRule>
    <cfRule type="dataBar" priority="561">
      <dataBar>
        <cfvo type="min"/>
        <cfvo type="max"/>
        <color rgb="FF008AEF"/>
      </dataBar>
      <extLst>
        <ext xmlns:x14="http://schemas.microsoft.com/office/spreadsheetml/2009/9/main" uri="{B025F937-C7B1-47D3-B67F-A62EFF666E3E}">
          <x14:id>{1A180347-9D84-45AF-BAE4-29E78A31C481}</x14:id>
        </ext>
      </extLst>
    </cfRule>
    <cfRule type="dataBar" priority="562">
      <dataBar>
        <cfvo type="num" val="0"/>
        <cfvo type="num" val="1"/>
        <color rgb="FF00B0F0"/>
      </dataBar>
      <extLst>
        <ext xmlns:x14="http://schemas.microsoft.com/office/spreadsheetml/2009/9/main" uri="{B025F937-C7B1-47D3-B67F-A62EFF666E3E}">
          <x14:id>{C11CA719-D79E-4D1E-8BC7-18172F73B4DB}</x14:id>
        </ext>
      </extLst>
    </cfRule>
    <cfRule type="dataBar" priority="563">
      <dataBar>
        <cfvo type="min"/>
        <cfvo type="max"/>
        <color rgb="FF00B0F0"/>
      </dataBar>
      <extLst>
        <ext xmlns:x14="http://schemas.microsoft.com/office/spreadsheetml/2009/9/main" uri="{B025F937-C7B1-47D3-B67F-A62EFF666E3E}">
          <x14:id>{A06A9704-48B7-45C2-918C-6ECEBE703F36}</x14:id>
        </ext>
      </extLst>
    </cfRule>
    <cfRule type="dataBar" priority="564">
      <dataBar>
        <cfvo type="num" val="0"/>
        <cfvo type="num" val="1"/>
        <color rgb="FF63C384"/>
      </dataBar>
      <extLst>
        <ext xmlns:x14="http://schemas.microsoft.com/office/spreadsheetml/2009/9/main" uri="{B025F937-C7B1-47D3-B67F-A62EFF666E3E}">
          <x14:id>{034BDC9E-1E84-47A2-A6EE-ACA2F207FF50}</x14:id>
        </ext>
      </extLst>
    </cfRule>
    <cfRule type="dataBar" priority="565">
      <dataBar>
        <cfvo type="min"/>
        <cfvo type="max"/>
        <color rgb="FF008AEF"/>
      </dataBar>
      <extLst>
        <ext xmlns:x14="http://schemas.microsoft.com/office/spreadsheetml/2009/9/main" uri="{B025F937-C7B1-47D3-B67F-A62EFF666E3E}">
          <x14:id>{0FA8A1A4-D44F-45B9-A538-BFFEC40F255F}</x14:id>
        </ext>
      </extLst>
    </cfRule>
    <cfRule type="dataBar" priority="566">
      <dataBar>
        <cfvo type="num" val="0"/>
        <cfvo type="num" val="1"/>
        <color theme="9" tint="-0.499984740745262"/>
      </dataBar>
      <extLst>
        <ext xmlns:x14="http://schemas.microsoft.com/office/spreadsheetml/2009/9/main" uri="{B025F937-C7B1-47D3-B67F-A62EFF666E3E}">
          <x14:id>{A8C12BA4-1FD8-4BE1-9913-51B2600737DD}</x14:id>
        </ext>
      </extLst>
    </cfRule>
    <cfRule type="dataBar" priority="567">
      <dataBar>
        <cfvo type="num" val="0"/>
        <cfvo type="num" val="1"/>
        <color rgb="FF638EC6"/>
      </dataBar>
      <extLst>
        <ext xmlns:x14="http://schemas.microsoft.com/office/spreadsheetml/2009/9/main" uri="{B025F937-C7B1-47D3-B67F-A62EFF666E3E}">
          <x14:id>{0634B57F-BF86-4AE5-B83F-253D8BB2B398}</x14:id>
        </ext>
      </extLst>
    </cfRule>
  </conditionalFormatting>
  <conditionalFormatting sqref="N9:N10">
    <cfRule type="dataBar" priority="19">
      <dataBar>
        <cfvo type="num" val="0"/>
        <cfvo type="num" val="1"/>
        <color theme="9" tint="-0.499984740745262"/>
      </dataBar>
      <extLst>
        <ext xmlns:x14="http://schemas.microsoft.com/office/spreadsheetml/2009/9/main" uri="{B025F937-C7B1-47D3-B67F-A62EFF666E3E}">
          <x14:id>{40E5E1E0-65AD-4728-BC03-47544444CFD2}</x14:id>
        </ext>
      </extLst>
    </cfRule>
    <cfRule type="dataBar" priority="20">
      <dataBar>
        <cfvo type="num" val="0"/>
        <cfvo type="num" val="1"/>
        <color rgb="FF638EC6"/>
      </dataBar>
      <extLst>
        <ext xmlns:x14="http://schemas.microsoft.com/office/spreadsheetml/2009/9/main" uri="{B025F937-C7B1-47D3-B67F-A62EFF666E3E}">
          <x14:id>{FFB1494D-D55D-4A77-9513-B48DE9521F90}</x14:id>
        </ext>
      </extLst>
    </cfRule>
    <cfRule type="dataBar" priority="21">
      <dataBar>
        <cfvo type="num" val="0"/>
        <cfvo type="num" val="1"/>
        <color rgb="FF00B0F0"/>
      </dataBar>
      <extLst>
        <ext xmlns:x14="http://schemas.microsoft.com/office/spreadsheetml/2009/9/main" uri="{B025F937-C7B1-47D3-B67F-A62EFF666E3E}">
          <x14:id>{94E01952-637D-4349-AFEF-4ABD1F8E2A1C}</x14:id>
        </ext>
      </extLst>
    </cfRule>
    <cfRule type="dataBar" priority="22">
      <dataBar>
        <cfvo type="min"/>
        <cfvo type="max"/>
        <color rgb="FF00B0F0"/>
      </dataBar>
      <extLst>
        <ext xmlns:x14="http://schemas.microsoft.com/office/spreadsheetml/2009/9/main" uri="{B025F937-C7B1-47D3-B67F-A62EFF666E3E}">
          <x14:id>{499F783B-8630-4BE7-BB11-0746D1791043}</x14:id>
        </ext>
      </extLst>
    </cfRule>
    <cfRule type="dataBar" priority="23">
      <dataBar>
        <cfvo type="num" val="0"/>
        <cfvo type="num" val="1"/>
        <color rgb="FF63C384"/>
      </dataBar>
      <extLst>
        <ext xmlns:x14="http://schemas.microsoft.com/office/spreadsheetml/2009/9/main" uri="{B025F937-C7B1-47D3-B67F-A62EFF666E3E}">
          <x14:id>{FA554E79-BCD5-4E4B-95BA-55DF8C821EC4}</x14:id>
        </ext>
      </extLst>
    </cfRule>
    <cfRule type="dataBar" priority="24">
      <dataBar>
        <cfvo type="min"/>
        <cfvo type="max"/>
        <color rgb="FF008AEF"/>
      </dataBar>
      <extLst>
        <ext xmlns:x14="http://schemas.microsoft.com/office/spreadsheetml/2009/9/main" uri="{B025F937-C7B1-47D3-B67F-A62EFF666E3E}">
          <x14:id>{3CA4D1A1-F09B-4E8D-B0AC-05C10E6F7759}</x14:id>
        </ext>
      </extLst>
    </cfRule>
  </conditionalFormatting>
  <conditionalFormatting sqref="N11:N12">
    <cfRule type="dataBar" priority="13">
      <dataBar>
        <cfvo type="num" val="0"/>
        <cfvo type="num" val="1"/>
        <color theme="9" tint="-0.499984740745262"/>
      </dataBar>
      <extLst>
        <ext xmlns:x14="http://schemas.microsoft.com/office/spreadsheetml/2009/9/main" uri="{B025F937-C7B1-47D3-B67F-A62EFF666E3E}">
          <x14:id>{EBDF3228-C7B8-4145-B0AA-B08E3EE47C3D}</x14:id>
        </ext>
      </extLst>
    </cfRule>
    <cfRule type="dataBar" priority="14">
      <dataBar>
        <cfvo type="num" val="0"/>
        <cfvo type="num" val="1"/>
        <color rgb="FF638EC6"/>
      </dataBar>
      <extLst>
        <ext xmlns:x14="http://schemas.microsoft.com/office/spreadsheetml/2009/9/main" uri="{B025F937-C7B1-47D3-B67F-A62EFF666E3E}">
          <x14:id>{982F6B5B-EDB2-4272-ADB7-9F9EAA929B73}</x14:id>
        </ext>
      </extLst>
    </cfRule>
    <cfRule type="dataBar" priority="15">
      <dataBar>
        <cfvo type="num" val="0"/>
        <cfvo type="num" val="1"/>
        <color rgb="FF00B0F0"/>
      </dataBar>
      <extLst>
        <ext xmlns:x14="http://schemas.microsoft.com/office/spreadsheetml/2009/9/main" uri="{B025F937-C7B1-47D3-B67F-A62EFF666E3E}">
          <x14:id>{F03A5868-2B4B-4615-A812-EC4E94896CE8}</x14:id>
        </ext>
      </extLst>
    </cfRule>
    <cfRule type="dataBar" priority="16">
      <dataBar>
        <cfvo type="min"/>
        <cfvo type="max"/>
        <color rgb="FF00B0F0"/>
      </dataBar>
      <extLst>
        <ext xmlns:x14="http://schemas.microsoft.com/office/spreadsheetml/2009/9/main" uri="{B025F937-C7B1-47D3-B67F-A62EFF666E3E}">
          <x14:id>{FC8506A4-E085-4275-94C4-5063F879C446}</x14:id>
        </ext>
      </extLst>
    </cfRule>
    <cfRule type="dataBar" priority="17">
      <dataBar>
        <cfvo type="num" val="0"/>
        <cfvo type="num" val="1"/>
        <color rgb="FF63C384"/>
      </dataBar>
      <extLst>
        <ext xmlns:x14="http://schemas.microsoft.com/office/spreadsheetml/2009/9/main" uri="{B025F937-C7B1-47D3-B67F-A62EFF666E3E}">
          <x14:id>{5C46F247-29F8-43D9-B222-179ACDF6D017}</x14:id>
        </ext>
      </extLst>
    </cfRule>
    <cfRule type="dataBar" priority="18">
      <dataBar>
        <cfvo type="min"/>
        <cfvo type="max"/>
        <color rgb="FF008AEF"/>
      </dataBar>
      <extLst>
        <ext xmlns:x14="http://schemas.microsoft.com/office/spreadsheetml/2009/9/main" uri="{B025F937-C7B1-47D3-B67F-A62EFF666E3E}">
          <x14:id>{AD228700-DD47-48D9-AE02-7160C60B18C1}</x14:id>
        </ext>
      </extLst>
    </cfRule>
  </conditionalFormatting>
  <conditionalFormatting sqref="N13:N55">
    <cfRule type="dataBar" priority="6279">
      <dataBar>
        <cfvo type="num" val="0"/>
        <cfvo type="num" val="1"/>
        <color theme="9" tint="-0.499984740745262"/>
      </dataBar>
      <extLst>
        <ext xmlns:x14="http://schemas.microsoft.com/office/spreadsheetml/2009/9/main" uri="{B025F937-C7B1-47D3-B67F-A62EFF666E3E}">
          <x14:id>{1335116F-D907-4B71-98B5-7E40B74953C9}</x14:id>
        </ext>
      </extLst>
    </cfRule>
    <cfRule type="dataBar" priority="6280">
      <dataBar>
        <cfvo type="num" val="0"/>
        <cfvo type="num" val="1"/>
        <color rgb="FF638EC6"/>
      </dataBar>
      <extLst>
        <ext xmlns:x14="http://schemas.microsoft.com/office/spreadsheetml/2009/9/main" uri="{B025F937-C7B1-47D3-B67F-A62EFF666E3E}">
          <x14:id>{BEC2D7A0-487A-4AD2-B18F-860FA110770B}</x14:id>
        </ext>
      </extLst>
    </cfRule>
    <cfRule type="dataBar" priority="6281">
      <dataBar>
        <cfvo type="num" val="0"/>
        <cfvo type="num" val="1"/>
        <color rgb="FF00B0F0"/>
      </dataBar>
      <extLst>
        <ext xmlns:x14="http://schemas.microsoft.com/office/spreadsheetml/2009/9/main" uri="{B025F937-C7B1-47D3-B67F-A62EFF666E3E}">
          <x14:id>{6620AEEF-7BB4-4C05-A493-470C9C9285E3}</x14:id>
        </ext>
      </extLst>
    </cfRule>
    <cfRule type="dataBar" priority="6282">
      <dataBar>
        <cfvo type="min"/>
        <cfvo type="max"/>
        <color rgb="FF00B0F0"/>
      </dataBar>
      <extLst>
        <ext xmlns:x14="http://schemas.microsoft.com/office/spreadsheetml/2009/9/main" uri="{B025F937-C7B1-47D3-B67F-A62EFF666E3E}">
          <x14:id>{C1FD436F-7013-4451-AE41-1C00A29C88ED}</x14:id>
        </ext>
      </extLst>
    </cfRule>
    <cfRule type="dataBar" priority="6283">
      <dataBar>
        <cfvo type="num" val="0"/>
        <cfvo type="num" val="1"/>
        <color rgb="FF63C384"/>
      </dataBar>
      <extLst>
        <ext xmlns:x14="http://schemas.microsoft.com/office/spreadsheetml/2009/9/main" uri="{B025F937-C7B1-47D3-B67F-A62EFF666E3E}">
          <x14:id>{C3B532AB-770E-4E6C-A418-67D414CFED5A}</x14:id>
        </ext>
      </extLst>
    </cfRule>
    <cfRule type="dataBar" priority="6284">
      <dataBar>
        <cfvo type="min"/>
        <cfvo type="max"/>
        <color rgb="FF008AEF"/>
      </dataBar>
      <extLst>
        <ext xmlns:x14="http://schemas.microsoft.com/office/spreadsheetml/2009/9/main" uri="{B025F937-C7B1-47D3-B67F-A62EFF666E3E}">
          <x14:id>{7C80729C-98E2-4D64-A17C-E229504965B5}</x14:id>
        </ext>
      </extLst>
    </cfRule>
  </conditionalFormatting>
  <conditionalFormatting sqref="N59:N60">
    <cfRule type="dataBar" priority="3700">
      <dataBar>
        <cfvo type="num" val="0"/>
        <cfvo type="num" val="1"/>
        <color theme="9" tint="-0.499984740745262"/>
      </dataBar>
      <extLst>
        <ext xmlns:x14="http://schemas.microsoft.com/office/spreadsheetml/2009/9/main" uri="{B025F937-C7B1-47D3-B67F-A62EFF666E3E}">
          <x14:id>{840FD919-66E2-4FAD-80D7-9C05264D6AFE}</x14:id>
        </ext>
      </extLst>
    </cfRule>
    <cfRule type="dataBar" priority="3701">
      <dataBar>
        <cfvo type="num" val="0"/>
        <cfvo type="num" val="1"/>
        <color rgb="FF638EC6"/>
      </dataBar>
      <extLst>
        <ext xmlns:x14="http://schemas.microsoft.com/office/spreadsheetml/2009/9/main" uri="{B025F937-C7B1-47D3-B67F-A62EFF666E3E}">
          <x14:id>{090F521D-E601-4DBE-B96D-23B94FD3F8DF}</x14:id>
        </ext>
      </extLst>
    </cfRule>
    <cfRule type="dataBar" priority="3702">
      <dataBar>
        <cfvo type="num" val="0"/>
        <cfvo type="num" val="1"/>
        <color rgb="FF00B0F0"/>
      </dataBar>
      <extLst>
        <ext xmlns:x14="http://schemas.microsoft.com/office/spreadsheetml/2009/9/main" uri="{B025F937-C7B1-47D3-B67F-A62EFF666E3E}">
          <x14:id>{90423E73-0774-48A5-8AC0-5572CE63357E}</x14:id>
        </ext>
      </extLst>
    </cfRule>
    <cfRule type="dataBar" priority="3703">
      <dataBar>
        <cfvo type="min"/>
        <cfvo type="max"/>
        <color rgb="FF00B0F0"/>
      </dataBar>
      <extLst>
        <ext xmlns:x14="http://schemas.microsoft.com/office/spreadsheetml/2009/9/main" uri="{B025F937-C7B1-47D3-B67F-A62EFF666E3E}">
          <x14:id>{B639976F-09D2-40C6-AB47-BBC7658D9094}</x14:id>
        </ext>
      </extLst>
    </cfRule>
    <cfRule type="dataBar" priority="3704">
      <dataBar>
        <cfvo type="num" val="0"/>
        <cfvo type="num" val="1"/>
        <color rgb="FF63C384"/>
      </dataBar>
      <extLst>
        <ext xmlns:x14="http://schemas.microsoft.com/office/spreadsheetml/2009/9/main" uri="{B025F937-C7B1-47D3-B67F-A62EFF666E3E}">
          <x14:id>{5A0642BF-3D8C-417C-ADCA-020805AB6681}</x14:id>
        </ext>
      </extLst>
    </cfRule>
    <cfRule type="dataBar" priority="3705">
      <dataBar>
        <cfvo type="min"/>
        <cfvo type="max"/>
        <color rgb="FF008AEF"/>
      </dataBar>
      <extLst>
        <ext xmlns:x14="http://schemas.microsoft.com/office/spreadsheetml/2009/9/main" uri="{B025F937-C7B1-47D3-B67F-A62EFF666E3E}">
          <x14:id>{A9E09698-5C02-41CD-B8E7-44AF9F59F6EA}</x14:id>
        </ext>
      </extLst>
    </cfRule>
  </conditionalFormatting>
  <conditionalFormatting sqref="N64:N76">
    <cfRule type="dataBar" priority="6316">
      <dataBar>
        <cfvo type="num" val="0"/>
        <cfvo type="num" val="1"/>
        <color theme="9" tint="-0.499984740745262"/>
      </dataBar>
      <extLst>
        <ext xmlns:x14="http://schemas.microsoft.com/office/spreadsheetml/2009/9/main" uri="{B025F937-C7B1-47D3-B67F-A62EFF666E3E}">
          <x14:id>{CF5C6422-AD42-43C6-93BE-1A79BE76B43E}</x14:id>
        </ext>
      </extLst>
    </cfRule>
    <cfRule type="dataBar" priority="6317">
      <dataBar>
        <cfvo type="num" val="0"/>
        <cfvo type="num" val="1"/>
        <color rgb="FF638EC6"/>
      </dataBar>
      <extLst>
        <ext xmlns:x14="http://schemas.microsoft.com/office/spreadsheetml/2009/9/main" uri="{B025F937-C7B1-47D3-B67F-A62EFF666E3E}">
          <x14:id>{B9B3DFFC-E290-4220-B9E8-F1D00FE8CC44}</x14:id>
        </ext>
      </extLst>
    </cfRule>
    <cfRule type="dataBar" priority="6318">
      <dataBar>
        <cfvo type="num" val="0"/>
        <cfvo type="num" val="1"/>
        <color rgb="FF00B0F0"/>
      </dataBar>
      <extLst>
        <ext xmlns:x14="http://schemas.microsoft.com/office/spreadsheetml/2009/9/main" uri="{B025F937-C7B1-47D3-B67F-A62EFF666E3E}">
          <x14:id>{BE020D34-310D-4610-9400-25C398ED30E7}</x14:id>
        </ext>
      </extLst>
    </cfRule>
    <cfRule type="dataBar" priority="6319">
      <dataBar>
        <cfvo type="min"/>
        <cfvo type="max"/>
        <color rgb="FF00B0F0"/>
      </dataBar>
      <extLst>
        <ext xmlns:x14="http://schemas.microsoft.com/office/spreadsheetml/2009/9/main" uri="{B025F937-C7B1-47D3-B67F-A62EFF666E3E}">
          <x14:id>{6F10C96E-2C54-4A5C-98E6-AF910EE7DD36}</x14:id>
        </ext>
      </extLst>
    </cfRule>
    <cfRule type="dataBar" priority="6320">
      <dataBar>
        <cfvo type="num" val="0"/>
        <cfvo type="num" val="1"/>
        <color rgb="FF63C384"/>
      </dataBar>
      <extLst>
        <ext xmlns:x14="http://schemas.microsoft.com/office/spreadsheetml/2009/9/main" uri="{B025F937-C7B1-47D3-B67F-A62EFF666E3E}">
          <x14:id>{2BDDC553-360A-4751-B116-101FDE496E9B}</x14:id>
        </ext>
      </extLst>
    </cfRule>
    <cfRule type="dataBar" priority="6321">
      <dataBar>
        <cfvo type="min"/>
        <cfvo type="max"/>
        <color rgb="FF008AEF"/>
      </dataBar>
      <extLst>
        <ext xmlns:x14="http://schemas.microsoft.com/office/spreadsheetml/2009/9/main" uri="{B025F937-C7B1-47D3-B67F-A62EFF666E3E}">
          <x14:id>{EFBA4E15-B986-4A4B-9536-1692B1C23367}</x14:id>
        </ext>
      </extLst>
    </cfRule>
  </conditionalFormatting>
  <conditionalFormatting sqref="N80:N83">
    <cfRule type="dataBar" priority="6399">
      <dataBar>
        <cfvo type="num" val="0"/>
        <cfvo type="num" val="1"/>
        <color theme="9" tint="-0.499984740745262"/>
      </dataBar>
      <extLst>
        <ext xmlns:x14="http://schemas.microsoft.com/office/spreadsheetml/2009/9/main" uri="{B025F937-C7B1-47D3-B67F-A62EFF666E3E}">
          <x14:id>{0713B18B-EEE4-437E-B31F-C9B11FADA06D}</x14:id>
        </ext>
      </extLst>
    </cfRule>
    <cfRule type="dataBar" priority="6400">
      <dataBar>
        <cfvo type="num" val="0"/>
        <cfvo type="num" val="1"/>
        <color rgb="FF638EC6"/>
      </dataBar>
      <extLst>
        <ext xmlns:x14="http://schemas.microsoft.com/office/spreadsheetml/2009/9/main" uri="{B025F937-C7B1-47D3-B67F-A62EFF666E3E}">
          <x14:id>{0F22F9D6-5F4C-4A5A-9D97-706374ED067C}</x14:id>
        </ext>
      </extLst>
    </cfRule>
    <cfRule type="dataBar" priority="6401">
      <dataBar>
        <cfvo type="num" val="0"/>
        <cfvo type="num" val="1"/>
        <color rgb="FF00B0F0"/>
      </dataBar>
      <extLst>
        <ext xmlns:x14="http://schemas.microsoft.com/office/spreadsheetml/2009/9/main" uri="{B025F937-C7B1-47D3-B67F-A62EFF666E3E}">
          <x14:id>{DF2E91FA-51CC-4130-83E4-9229D22D471B}</x14:id>
        </ext>
      </extLst>
    </cfRule>
    <cfRule type="dataBar" priority="6402">
      <dataBar>
        <cfvo type="min"/>
        <cfvo type="max"/>
        <color rgb="FF00B0F0"/>
      </dataBar>
      <extLst>
        <ext xmlns:x14="http://schemas.microsoft.com/office/spreadsheetml/2009/9/main" uri="{B025F937-C7B1-47D3-B67F-A62EFF666E3E}">
          <x14:id>{B75031FB-25B4-46D3-BFFA-70B643334609}</x14:id>
        </ext>
      </extLst>
    </cfRule>
    <cfRule type="dataBar" priority="6403">
      <dataBar>
        <cfvo type="num" val="0"/>
        <cfvo type="num" val="1"/>
        <color rgb="FF63C384"/>
      </dataBar>
      <extLst>
        <ext xmlns:x14="http://schemas.microsoft.com/office/spreadsheetml/2009/9/main" uri="{B025F937-C7B1-47D3-B67F-A62EFF666E3E}">
          <x14:id>{7BFD7E3B-6BBC-4C0E-91DA-6C2BB2C28402}</x14:id>
        </ext>
      </extLst>
    </cfRule>
    <cfRule type="dataBar" priority="6404">
      <dataBar>
        <cfvo type="min"/>
        <cfvo type="max"/>
        <color rgb="FF008AEF"/>
      </dataBar>
      <extLst>
        <ext xmlns:x14="http://schemas.microsoft.com/office/spreadsheetml/2009/9/main" uri="{B025F937-C7B1-47D3-B67F-A62EFF666E3E}">
          <x14:id>{DFEF6C07-151B-438A-8430-D4C401D5081D}</x14:id>
        </ext>
      </extLst>
    </cfRule>
  </conditionalFormatting>
  <conditionalFormatting sqref="N86:N113">
    <cfRule type="dataBar" priority="6118">
      <dataBar>
        <cfvo type="num" val="0"/>
        <cfvo type="num" val="1"/>
        <color theme="9" tint="-0.499984740745262"/>
      </dataBar>
      <extLst>
        <ext xmlns:x14="http://schemas.microsoft.com/office/spreadsheetml/2009/9/main" uri="{B025F937-C7B1-47D3-B67F-A62EFF666E3E}">
          <x14:id>{E06435DC-6519-4F39-8B2B-7D59D6079D24}</x14:id>
        </ext>
      </extLst>
    </cfRule>
    <cfRule type="dataBar" priority="6119">
      <dataBar>
        <cfvo type="num" val="0"/>
        <cfvo type="num" val="1"/>
        <color rgb="FF638EC6"/>
      </dataBar>
      <extLst>
        <ext xmlns:x14="http://schemas.microsoft.com/office/spreadsheetml/2009/9/main" uri="{B025F937-C7B1-47D3-B67F-A62EFF666E3E}">
          <x14:id>{C01A3CB4-99A3-4011-B241-84D999BB31B0}</x14:id>
        </ext>
      </extLst>
    </cfRule>
    <cfRule type="dataBar" priority="6120">
      <dataBar>
        <cfvo type="num" val="0"/>
        <cfvo type="num" val="1"/>
        <color rgb="FF00B0F0"/>
      </dataBar>
      <extLst>
        <ext xmlns:x14="http://schemas.microsoft.com/office/spreadsheetml/2009/9/main" uri="{B025F937-C7B1-47D3-B67F-A62EFF666E3E}">
          <x14:id>{D652DD29-0F2D-4EE3-BEBB-D5E174492D86}</x14:id>
        </ext>
      </extLst>
    </cfRule>
    <cfRule type="dataBar" priority="6121">
      <dataBar>
        <cfvo type="min"/>
        <cfvo type="max"/>
        <color rgb="FF00B0F0"/>
      </dataBar>
      <extLst>
        <ext xmlns:x14="http://schemas.microsoft.com/office/spreadsheetml/2009/9/main" uri="{B025F937-C7B1-47D3-B67F-A62EFF666E3E}">
          <x14:id>{09679DCC-E940-4C42-B986-8D648B7B7580}</x14:id>
        </ext>
      </extLst>
    </cfRule>
    <cfRule type="dataBar" priority="6122">
      <dataBar>
        <cfvo type="num" val="0"/>
        <cfvo type="num" val="1"/>
        <color rgb="FF63C384"/>
      </dataBar>
      <extLst>
        <ext xmlns:x14="http://schemas.microsoft.com/office/spreadsheetml/2009/9/main" uri="{B025F937-C7B1-47D3-B67F-A62EFF666E3E}">
          <x14:id>{25A8CA27-992C-4A32-9828-1D8882B5CCC3}</x14:id>
        </ext>
      </extLst>
    </cfRule>
    <cfRule type="dataBar" priority="6123">
      <dataBar>
        <cfvo type="min"/>
        <cfvo type="max"/>
        <color rgb="FF008AEF"/>
      </dataBar>
      <extLst>
        <ext xmlns:x14="http://schemas.microsoft.com/office/spreadsheetml/2009/9/main" uri="{B025F937-C7B1-47D3-B67F-A62EFF666E3E}">
          <x14:id>{66F8C427-35B4-45F6-9609-1DBB88371AD6}</x14:id>
        </ext>
      </extLst>
    </cfRule>
  </conditionalFormatting>
  <conditionalFormatting sqref="N116:N121">
    <cfRule type="dataBar" priority="600">
      <dataBar>
        <cfvo type="num" val="0"/>
        <cfvo type="num" val="1"/>
        <color theme="9" tint="-0.499984740745262"/>
      </dataBar>
      <extLst>
        <ext xmlns:x14="http://schemas.microsoft.com/office/spreadsheetml/2009/9/main" uri="{B025F937-C7B1-47D3-B67F-A62EFF666E3E}">
          <x14:id>{988B7234-416D-4703-B758-65D6DCBD21C5}</x14:id>
        </ext>
      </extLst>
    </cfRule>
    <cfRule type="dataBar" priority="601">
      <dataBar>
        <cfvo type="num" val="0"/>
        <cfvo type="num" val="1"/>
        <color rgb="FF638EC6"/>
      </dataBar>
      <extLst>
        <ext xmlns:x14="http://schemas.microsoft.com/office/spreadsheetml/2009/9/main" uri="{B025F937-C7B1-47D3-B67F-A62EFF666E3E}">
          <x14:id>{6C8D5B7B-05E8-45F0-9852-9FF26D3EEAC8}</x14:id>
        </ext>
      </extLst>
    </cfRule>
    <cfRule type="dataBar" priority="602">
      <dataBar>
        <cfvo type="num" val="0"/>
        <cfvo type="num" val="1"/>
        <color rgb="FF00B0F0"/>
      </dataBar>
      <extLst>
        <ext xmlns:x14="http://schemas.microsoft.com/office/spreadsheetml/2009/9/main" uri="{B025F937-C7B1-47D3-B67F-A62EFF666E3E}">
          <x14:id>{04EAB970-5705-4A9D-A8E9-C4BD512F137A}</x14:id>
        </ext>
      </extLst>
    </cfRule>
    <cfRule type="dataBar" priority="603">
      <dataBar>
        <cfvo type="min"/>
        <cfvo type="max"/>
        <color rgb="FF00B0F0"/>
      </dataBar>
      <extLst>
        <ext xmlns:x14="http://schemas.microsoft.com/office/spreadsheetml/2009/9/main" uri="{B025F937-C7B1-47D3-B67F-A62EFF666E3E}">
          <x14:id>{13BE6C0A-2924-4F97-BF29-6E07E398C4C0}</x14:id>
        </ext>
      </extLst>
    </cfRule>
    <cfRule type="dataBar" priority="604">
      <dataBar>
        <cfvo type="num" val="0"/>
        <cfvo type="num" val="1"/>
        <color rgb="FF63C384"/>
      </dataBar>
      <extLst>
        <ext xmlns:x14="http://schemas.microsoft.com/office/spreadsheetml/2009/9/main" uri="{B025F937-C7B1-47D3-B67F-A62EFF666E3E}">
          <x14:id>{FDA4907C-B59F-4154-876D-D3BD5F155808}</x14:id>
        </ext>
      </extLst>
    </cfRule>
    <cfRule type="dataBar" priority="605">
      <dataBar>
        <cfvo type="min"/>
        <cfvo type="max"/>
        <color rgb="FF008AEF"/>
      </dataBar>
      <extLst>
        <ext xmlns:x14="http://schemas.microsoft.com/office/spreadsheetml/2009/9/main" uri="{B025F937-C7B1-47D3-B67F-A62EFF666E3E}">
          <x14:id>{FAFF6913-177F-4083-AD63-CD8ABEED07B2}</x14:id>
        </ext>
      </extLst>
    </cfRule>
  </conditionalFormatting>
  <conditionalFormatting sqref="P9">
    <cfRule type="dataBar" priority="176">
      <dataBar>
        <cfvo type="num" val="0"/>
        <cfvo type="num" val="1"/>
        <color rgb="FF00B0F0"/>
      </dataBar>
      <extLst>
        <ext xmlns:x14="http://schemas.microsoft.com/office/spreadsheetml/2009/9/main" uri="{B025F937-C7B1-47D3-B67F-A62EFF666E3E}">
          <x14:id>{694DAB4F-52E1-4BDC-ACBA-73D7E09AAC01}</x14:id>
        </ext>
      </extLst>
    </cfRule>
    <cfRule type="dataBar" priority="177">
      <dataBar>
        <cfvo type="min"/>
        <cfvo type="max"/>
        <color rgb="FF00B0F0"/>
      </dataBar>
      <extLst>
        <ext xmlns:x14="http://schemas.microsoft.com/office/spreadsheetml/2009/9/main" uri="{B025F937-C7B1-47D3-B67F-A62EFF666E3E}">
          <x14:id>{976316FA-F8B1-4566-82C3-7E176E7507A5}</x14:id>
        </ext>
      </extLst>
    </cfRule>
    <cfRule type="dataBar" priority="178">
      <dataBar>
        <cfvo type="num" val="0"/>
        <cfvo type="num" val="1"/>
        <color rgb="FF638EC6"/>
      </dataBar>
      <extLst>
        <ext xmlns:x14="http://schemas.microsoft.com/office/spreadsheetml/2009/9/main" uri="{B025F937-C7B1-47D3-B67F-A62EFF666E3E}">
          <x14:id>{03EBBB69-2130-4D57-B87E-D745A5DFF8A3}</x14:id>
        </ext>
      </extLst>
    </cfRule>
    <cfRule type="dataBar" priority="179">
      <dataBar>
        <cfvo type="min"/>
        <cfvo type="max"/>
        <color rgb="FF008AEF"/>
      </dataBar>
      <extLst>
        <ext xmlns:x14="http://schemas.microsoft.com/office/spreadsheetml/2009/9/main" uri="{B025F937-C7B1-47D3-B67F-A62EFF666E3E}">
          <x14:id>{2DC63689-76C3-4F45-9445-807425D4CD6D}</x14:id>
        </ext>
      </extLst>
    </cfRule>
    <cfRule type="dataBar" priority="180">
      <dataBar>
        <cfvo type="num" val="0"/>
        <cfvo type="num" val="1"/>
        <color rgb="FF63C384"/>
      </dataBar>
      <extLst>
        <ext xmlns:x14="http://schemas.microsoft.com/office/spreadsheetml/2009/9/main" uri="{B025F937-C7B1-47D3-B67F-A62EFF666E3E}">
          <x14:id>{7851A646-9771-47D1-ABBF-77DBC46D4C44}</x14:id>
        </ext>
      </extLst>
    </cfRule>
  </conditionalFormatting>
  <conditionalFormatting sqref="P10">
    <cfRule type="dataBar" priority="56">
      <dataBar>
        <cfvo type="num" val="0"/>
        <cfvo type="num" val="1"/>
        <color rgb="FF00B0F0"/>
      </dataBar>
      <extLst>
        <ext xmlns:x14="http://schemas.microsoft.com/office/spreadsheetml/2009/9/main" uri="{B025F937-C7B1-47D3-B67F-A62EFF666E3E}">
          <x14:id>{0C24371C-F881-4492-8E56-88009772AC8A}</x14:id>
        </ext>
      </extLst>
    </cfRule>
    <cfRule type="dataBar" priority="57">
      <dataBar>
        <cfvo type="min"/>
        <cfvo type="max"/>
        <color rgb="FF00B0F0"/>
      </dataBar>
      <extLst>
        <ext xmlns:x14="http://schemas.microsoft.com/office/spreadsheetml/2009/9/main" uri="{B025F937-C7B1-47D3-B67F-A62EFF666E3E}">
          <x14:id>{245FC5CC-D4BB-41F7-88E4-174F0EA4E3A9}</x14:id>
        </ext>
      </extLst>
    </cfRule>
    <cfRule type="dataBar" priority="58">
      <dataBar>
        <cfvo type="num" val="0"/>
        <cfvo type="num" val="1"/>
        <color rgb="FF638EC6"/>
      </dataBar>
      <extLst>
        <ext xmlns:x14="http://schemas.microsoft.com/office/spreadsheetml/2009/9/main" uri="{B025F937-C7B1-47D3-B67F-A62EFF666E3E}">
          <x14:id>{1B717FDE-AC42-4586-816D-21468B0E755A}</x14:id>
        </ext>
      </extLst>
    </cfRule>
    <cfRule type="dataBar" priority="59">
      <dataBar>
        <cfvo type="min"/>
        <cfvo type="max"/>
        <color rgb="FF008AEF"/>
      </dataBar>
      <extLst>
        <ext xmlns:x14="http://schemas.microsoft.com/office/spreadsheetml/2009/9/main" uri="{B025F937-C7B1-47D3-B67F-A62EFF666E3E}">
          <x14:id>{7C9B6CDD-FFEE-4459-91EA-CAA8494885FC}</x14:id>
        </ext>
      </extLst>
    </cfRule>
    <cfRule type="dataBar" priority="60">
      <dataBar>
        <cfvo type="num" val="0"/>
        <cfvo type="num" val="1"/>
        <color rgb="FF63C384"/>
      </dataBar>
      <extLst>
        <ext xmlns:x14="http://schemas.microsoft.com/office/spreadsheetml/2009/9/main" uri="{B025F937-C7B1-47D3-B67F-A62EFF666E3E}">
          <x14:id>{C83AE020-C8ED-4095-88CE-8BA1A2AF0980}</x14:id>
        </ext>
      </extLst>
    </cfRule>
  </conditionalFormatting>
  <conditionalFormatting sqref="P15">
    <cfRule type="dataBar" priority="259">
      <dataBar>
        <cfvo type="num" val="0"/>
        <cfvo type="num" val="1"/>
        <color rgb="FF00B0F0"/>
      </dataBar>
      <extLst>
        <ext xmlns:x14="http://schemas.microsoft.com/office/spreadsheetml/2009/9/main" uri="{B025F937-C7B1-47D3-B67F-A62EFF666E3E}">
          <x14:id>{CBED5BFB-0BCA-49A5-9BED-A55BC6ECD416}</x14:id>
        </ext>
      </extLst>
    </cfRule>
    <cfRule type="dataBar" priority="260">
      <dataBar>
        <cfvo type="min"/>
        <cfvo type="max"/>
        <color rgb="FF00B0F0"/>
      </dataBar>
      <extLst>
        <ext xmlns:x14="http://schemas.microsoft.com/office/spreadsheetml/2009/9/main" uri="{B025F937-C7B1-47D3-B67F-A62EFF666E3E}">
          <x14:id>{21872272-D9F9-47D0-B412-6C3D1324F8A7}</x14:id>
        </ext>
      </extLst>
    </cfRule>
    <cfRule type="dataBar" priority="261">
      <dataBar>
        <cfvo type="num" val="0"/>
        <cfvo type="num" val="1"/>
        <color rgb="FF638EC6"/>
      </dataBar>
      <extLst>
        <ext xmlns:x14="http://schemas.microsoft.com/office/spreadsheetml/2009/9/main" uri="{B025F937-C7B1-47D3-B67F-A62EFF666E3E}">
          <x14:id>{8F2D0102-9921-4BBF-8ADC-580824D5BCD8}</x14:id>
        </ext>
      </extLst>
    </cfRule>
    <cfRule type="dataBar" priority="262">
      <dataBar>
        <cfvo type="min"/>
        <cfvo type="max"/>
        <color rgb="FF008AEF"/>
      </dataBar>
      <extLst>
        <ext xmlns:x14="http://schemas.microsoft.com/office/spreadsheetml/2009/9/main" uri="{B025F937-C7B1-47D3-B67F-A62EFF666E3E}">
          <x14:id>{51189B7C-F848-4AED-995B-56B4F7CFD50C}</x14:id>
        </ext>
      </extLst>
    </cfRule>
    <cfRule type="dataBar" priority="263">
      <dataBar>
        <cfvo type="num" val="0"/>
        <cfvo type="num" val="1"/>
        <color rgb="FF63C384"/>
      </dataBar>
      <extLst>
        <ext xmlns:x14="http://schemas.microsoft.com/office/spreadsheetml/2009/9/main" uri="{B025F937-C7B1-47D3-B67F-A62EFF666E3E}">
          <x14:id>{1CE723D1-EC35-40A7-84D1-F03E08F275AE}</x14:id>
        </ext>
      </extLst>
    </cfRule>
  </conditionalFormatting>
  <conditionalFormatting sqref="P42:P51">
    <cfRule type="dataBar" priority="305">
      <dataBar>
        <cfvo type="num" val="0"/>
        <cfvo type="num" val="1"/>
        <color rgb="FF00B0F0"/>
      </dataBar>
      <extLst>
        <ext xmlns:x14="http://schemas.microsoft.com/office/spreadsheetml/2009/9/main" uri="{B025F937-C7B1-47D3-B67F-A62EFF666E3E}">
          <x14:id>{F7904AB5-8BDD-4AC2-827E-4F55CEB299F5}</x14:id>
        </ext>
      </extLst>
    </cfRule>
    <cfRule type="dataBar" priority="306">
      <dataBar>
        <cfvo type="min"/>
        <cfvo type="max"/>
        <color rgb="FF00B0F0"/>
      </dataBar>
      <extLst>
        <ext xmlns:x14="http://schemas.microsoft.com/office/spreadsheetml/2009/9/main" uri="{B025F937-C7B1-47D3-B67F-A62EFF666E3E}">
          <x14:id>{02A958BD-1FF2-43D5-AF07-FB9E162A368E}</x14:id>
        </ext>
      </extLst>
    </cfRule>
    <cfRule type="dataBar" priority="307">
      <dataBar>
        <cfvo type="num" val="0"/>
        <cfvo type="num" val="1"/>
        <color rgb="FF638EC6"/>
      </dataBar>
      <extLst>
        <ext xmlns:x14="http://schemas.microsoft.com/office/spreadsheetml/2009/9/main" uri="{B025F937-C7B1-47D3-B67F-A62EFF666E3E}">
          <x14:id>{CD77509F-FFBB-4E82-B348-C23BB9FDA8CC}</x14:id>
        </ext>
      </extLst>
    </cfRule>
    <cfRule type="dataBar" priority="308">
      <dataBar>
        <cfvo type="min"/>
        <cfvo type="max"/>
        <color rgb="FF008AEF"/>
      </dataBar>
      <extLst>
        <ext xmlns:x14="http://schemas.microsoft.com/office/spreadsheetml/2009/9/main" uri="{B025F937-C7B1-47D3-B67F-A62EFF666E3E}">
          <x14:id>{484AAEAA-D08B-416D-901B-9D29AC4D4C31}</x14:id>
        </ext>
      </extLst>
    </cfRule>
    <cfRule type="dataBar" priority="309">
      <dataBar>
        <cfvo type="num" val="0"/>
        <cfvo type="num" val="1"/>
        <color rgb="FF63C384"/>
      </dataBar>
      <extLst>
        <ext xmlns:x14="http://schemas.microsoft.com/office/spreadsheetml/2009/9/main" uri="{B025F937-C7B1-47D3-B67F-A62EFF666E3E}">
          <x14:id>{BAB436B7-D1C7-4C75-BA3C-2A29CCB6230D}</x14:id>
        </ext>
      </extLst>
    </cfRule>
  </conditionalFormatting>
  <conditionalFormatting sqref="P52:P55 P11:P14 P16:P41">
    <cfRule type="dataBar" priority="5326">
      <dataBar>
        <cfvo type="num" val="0"/>
        <cfvo type="num" val="1"/>
        <color rgb="FF00B0F0"/>
      </dataBar>
      <extLst>
        <ext xmlns:x14="http://schemas.microsoft.com/office/spreadsheetml/2009/9/main" uri="{B025F937-C7B1-47D3-B67F-A62EFF666E3E}">
          <x14:id>{DC36E07A-F1BC-466B-A166-52600BEABF11}</x14:id>
        </ext>
      </extLst>
    </cfRule>
    <cfRule type="dataBar" priority="5327">
      <dataBar>
        <cfvo type="min"/>
        <cfvo type="max"/>
        <color rgb="FF00B0F0"/>
      </dataBar>
      <extLst>
        <ext xmlns:x14="http://schemas.microsoft.com/office/spreadsheetml/2009/9/main" uri="{B025F937-C7B1-47D3-B67F-A62EFF666E3E}">
          <x14:id>{CD3B6FA0-AD48-4BF1-A2FE-12EC8EB02809}</x14:id>
        </ext>
      </extLst>
    </cfRule>
    <cfRule type="dataBar" priority="5328">
      <dataBar>
        <cfvo type="num" val="0"/>
        <cfvo type="num" val="1"/>
        <color rgb="FF638EC6"/>
      </dataBar>
      <extLst>
        <ext xmlns:x14="http://schemas.microsoft.com/office/spreadsheetml/2009/9/main" uri="{B025F937-C7B1-47D3-B67F-A62EFF666E3E}">
          <x14:id>{4B4857F4-D4F8-4582-B725-EFA8B5CF0998}</x14:id>
        </ext>
      </extLst>
    </cfRule>
    <cfRule type="dataBar" priority="5329">
      <dataBar>
        <cfvo type="min"/>
        <cfvo type="max"/>
        <color rgb="FF008AEF"/>
      </dataBar>
      <extLst>
        <ext xmlns:x14="http://schemas.microsoft.com/office/spreadsheetml/2009/9/main" uri="{B025F937-C7B1-47D3-B67F-A62EFF666E3E}">
          <x14:id>{EC629F55-2363-49C8-8F8B-91C3A22C04F7}</x14:id>
        </ext>
      </extLst>
    </cfRule>
    <cfRule type="dataBar" priority="5330">
      <dataBar>
        <cfvo type="num" val="0"/>
        <cfvo type="num" val="1"/>
        <color rgb="FF63C384"/>
      </dataBar>
      <extLst>
        <ext xmlns:x14="http://schemas.microsoft.com/office/spreadsheetml/2009/9/main" uri="{B025F937-C7B1-47D3-B67F-A62EFF666E3E}">
          <x14:id>{5A9A79EB-4003-451D-9E8F-06F2AEEF2BF0}</x14:id>
        </ext>
      </extLst>
    </cfRule>
  </conditionalFormatting>
  <conditionalFormatting sqref="P59:P60">
    <cfRule type="dataBar" priority="3706">
      <dataBar>
        <cfvo type="num" val="0"/>
        <cfvo type="num" val="1"/>
        <color rgb="FF00B0F0"/>
      </dataBar>
      <extLst>
        <ext xmlns:x14="http://schemas.microsoft.com/office/spreadsheetml/2009/9/main" uri="{B025F937-C7B1-47D3-B67F-A62EFF666E3E}">
          <x14:id>{DAB6B253-7E97-4724-87A4-22748E29D002}</x14:id>
        </ext>
      </extLst>
    </cfRule>
    <cfRule type="dataBar" priority="3707">
      <dataBar>
        <cfvo type="min"/>
        <cfvo type="max"/>
        <color rgb="FF00B0F0"/>
      </dataBar>
      <extLst>
        <ext xmlns:x14="http://schemas.microsoft.com/office/spreadsheetml/2009/9/main" uri="{B025F937-C7B1-47D3-B67F-A62EFF666E3E}">
          <x14:id>{F33B1D84-7ED7-4202-9FBA-2073028A9571}</x14:id>
        </ext>
      </extLst>
    </cfRule>
    <cfRule type="dataBar" priority="3708">
      <dataBar>
        <cfvo type="num" val="0"/>
        <cfvo type="num" val="1"/>
        <color rgb="FF638EC6"/>
      </dataBar>
      <extLst>
        <ext xmlns:x14="http://schemas.microsoft.com/office/spreadsheetml/2009/9/main" uri="{B025F937-C7B1-47D3-B67F-A62EFF666E3E}">
          <x14:id>{FDBCF839-A343-4A54-B535-EEFC07275876}</x14:id>
        </ext>
      </extLst>
    </cfRule>
    <cfRule type="dataBar" priority="3709">
      <dataBar>
        <cfvo type="min"/>
        <cfvo type="max"/>
        <color rgb="FF008AEF"/>
      </dataBar>
      <extLst>
        <ext xmlns:x14="http://schemas.microsoft.com/office/spreadsheetml/2009/9/main" uri="{B025F937-C7B1-47D3-B67F-A62EFF666E3E}">
          <x14:id>{B54FC8FB-8E5F-48A6-89D7-6947D451212C}</x14:id>
        </ext>
      </extLst>
    </cfRule>
    <cfRule type="dataBar" priority="3710">
      <dataBar>
        <cfvo type="num" val="0"/>
        <cfvo type="num" val="1"/>
        <color rgb="FF63C384"/>
      </dataBar>
      <extLst>
        <ext xmlns:x14="http://schemas.microsoft.com/office/spreadsheetml/2009/9/main" uri="{B025F937-C7B1-47D3-B67F-A62EFF666E3E}">
          <x14:id>{11BC7FCD-3B7E-469A-AB00-82E90C5FF760}</x14:id>
        </ext>
      </extLst>
    </cfRule>
  </conditionalFormatting>
  <conditionalFormatting sqref="P64:P76">
    <cfRule type="dataBar" priority="6322">
      <dataBar>
        <cfvo type="num" val="0"/>
        <cfvo type="num" val="1"/>
        <color rgb="FF00B0F0"/>
      </dataBar>
      <extLst>
        <ext xmlns:x14="http://schemas.microsoft.com/office/spreadsheetml/2009/9/main" uri="{B025F937-C7B1-47D3-B67F-A62EFF666E3E}">
          <x14:id>{11573BC6-6373-4777-9D37-F8231B534ED3}</x14:id>
        </ext>
      </extLst>
    </cfRule>
    <cfRule type="dataBar" priority="6323">
      <dataBar>
        <cfvo type="min"/>
        <cfvo type="max"/>
        <color rgb="FF00B0F0"/>
      </dataBar>
      <extLst>
        <ext xmlns:x14="http://schemas.microsoft.com/office/spreadsheetml/2009/9/main" uri="{B025F937-C7B1-47D3-B67F-A62EFF666E3E}">
          <x14:id>{E8E15208-9ED2-43C7-B1A8-BC65E39E8EE3}</x14:id>
        </ext>
      </extLst>
    </cfRule>
    <cfRule type="dataBar" priority="6324">
      <dataBar>
        <cfvo type="num" val="0"/>
        <cfvo type="num" val="1"/>
        <color rgb="FF638EC6"/>
      </dataBar>
      <extLst>
        <ext xmlns:x14="http://schemas.microsoft.com/office/spreadsheetml/2009/9/main" uri="{B025F937-C7B1-47D3-B67F-A62EFF666E3E}">
          <x14:id>{1859DA44-1BD2-4C06-B798-8A9738AF6D2D}</x14:id>
        </ext>
      </extLst>
    </cfRule>
    <cfRule type="dataBar" priority="6325">
      <dataBar>
        <cfvo type="min"/>
        <cfvo type="max"/>
        <color rgb="FF008AEF"/>
      </dataBar>
      <extLst>
        <ext xmlns:x14="http://schemas.microsoft.com/office/spreadsheetml/2009/9/main" uri="{B025F937-C7B1-47D3-B67F-A62EFF666E3E}">
          <x14:id>{211C6B23-6464-409B-BF7D-02CD8BF68DB9}</x14:id>
        </ext>
      </extLst>
    </cfRule>
    <cfRule type="dataBar" priority="6326">
      <dataBar>
        <cfvo type="num" val="0"/>
        <cfvo type="num" val="1"/>
        <color rgb="FF63C384"/>
      </dataBar>
      <extLst>
        <ext xmlns:x14="http://schemas.microsoft.com/office/spreadsheetml/2009/9/main" uri="{B025F937-C7B1-47D3-B67F-A62EFF666E3E}">
          <x14:id>{95267CF7-50D8-427D-860C-276ADE6D1588}</x14:id>
        </ext>
      </extLst>
    </cfRule>
  </conditionalFormatting>
  <conditionalFormatting sqref="P80:P83">
    <cfRule type="dataBar" priority="6411">
      <dataBar>
        <cfvo type="num" val="0"/>
        <cfvo type="num" val="1"/>
        <color rgb="FF00B0F0"/>
      </dataBar>
      <extLst>
        <ext xmlns:x14="http://schemas.microsoft.com/office/spreadsheetml/2009/9/main" uri="{B025F937-C7B1-47D3-B67F-A62EFF666E3E}">
          <x14:id>{DAC42E48-81A2-45E5-B9D3-5DC44A083B77}</x14:id>
        </ext>
      </extLst>
    </cfRule>
    <cfRule type="dataBar" priority="6412">
      <dataBar>
        <cfvo type="min"/>
        <cfvo type="max"/>
        <color rgb="FF00B0F0"/>
      </dataBar>
      <extLst>
        <ext xmlns:x14="http://schemas.microsoft.com/office/spreadsheetml/2009/9/main" uri="{B025F937-C7B1-47D3-B67F-A62EFF666E3E}">
          <x14:id>{FB8AAEA1-306A-4CD9-87B4-D7FF1161AD17}</x14:id>
        </ext>
      </extLst>
    </cfRule>
    <cfRule type="dataBar" priority="6413">
      <dataBar>
        <cfvo type="num" val="0"/>
        <cfvo type="num" val="1"/>
        <color rgb="FF638EC6"/>
      </dataBar>
      <extLst>
        <ext xmlns:x14="http://schemas.microsoft.com/office/spreadsheetml/2009/9/main" uri="{B025F937-C7B1-47D3-B67F-A62EFF666E3E}">
          <x14:id>{D7B6E1F2-ACBC-4AAE-9D81-ED2BA81AE35E}</x14:id>
        </ext>
      </extLst>
    </cfRule>
    <cfRule type="dataBar" priority="6414">
      <dataBar>
        <cfvo type="min"/>
        <cfvo type="max"/>
        <color rgb="FF008AEF"/>
      </dataBar>
      <extLst>
        <ext xmlns:x14="http://schemas.microsoft.com/office/spreadsheetml/2009/9/main" uri="{B025F937-C7B1-47D3-B67F-A62EFF666E3E}">
          <x14:id>{0A7A2342-C8F8-4C3C-B3E8-FD673E9B2320}</x14:id>
        </ext>
      </extLst>
    </cfRule>
    <cfRule type="dataBar" priority="6415">
      <dataBar>
        <cfvo type="num" val="0"/>
        <cfvo type="num" val="1"/>
        <color rgb="FF63C384"/>
      </dataBar>
      <extLst>
        <ext xmlns:x14="http://schemas.microsoft.com/office/spreadsheetml/2009/9/main" uri="{B025F937-C7B1-47D3-B67F-A62EFF666E3E}">
          <x14:id>{FBED1DD4-D9EB-4930-9BD6-8B5481FCE9F4}</x14:id>
        </ext>
      </extLst>
    </cfRule>
  </conditionalFormatting>
  <conditionalFormatting sqref="P86:P113">
    <cfRule type="dataBar" priority="6130">
      <dataBar>
        <cfvo type="num" val="0"/>
        <cfvo type="num" val="1"/>
        <color rgb="FF00B0F0"/>
      </dataBar>
      <extLst>
        <ext xmlns:x14="http://schemas.microsoft.com/office/spreadsheetml/2009/9/main" uri="{B025F937-C7B1-47D3-B67F-A62EFF666E3E}">
          <x14:id>{AC945F92-5C06-4FFF-92BA-82C5F0859ED8}</x14:id>
        </ext>
      </extLst>
    </cfRule>
    <cfRule type="dataBar" priority="6131">
      <dataBar>
        <cfvo type="min"/>
        <cfvo type="max"/>
        <color rgb="FF00B0F0"/>
      </dataBar>
      <extLst>
        <ext xmlns:x14="http://schemas.microsoft.com/office/spreadsheetml/2009/9/main" uri="{B025F937-C7B1-47D3-B67F-A62EFF666E3E}">
          <x14:id>{159F23A1-4789-4EB3-9AF5-AE94240DDEBF}</x14:id>
        </ext>
      </extLst>
    </cfRule>
    <cfRule type="dataBar" priority="6132">
      <dataBar>
        <cfvo type="num" val="0"/>
        <cfvo type="num" val="1"/>
        <color rgb="FF638EC6"/>
      </dataBar>
      <extLst>
        <ext xmlns:x14="http://schemas.microsoft.com/office/spreadsheetml/2009/9/main" uri="{B025F937-C7B1-47D3-B67F-A62EFF666E3E}">
          <x14:id>{3137D405-720B-4759-84BF-21D671D95A17}</x14:id>
        </ext>
      </extLst>
    </cfRule>
    <cfRule type="dataBar" priority="6133">
      <dataBar>
        <cfvo type="min"/>
        <cfvo type="max"/>
        <color rgb="FF008AEF"/>
      </dataBar>
      <extLst>
        <ext xmlns:x14="http://schemas.microsoft.com/office/spreadsheetml/2009/9/main" uri="{B025F937-C7B1-47D3-B67F-A62EFF666E3E}">
          <x14:id>{C8D0459D-8BA5-40DF-BF6F-B229AAF4ED35}</x14:id>
        </ext>
      </extLst>
    </cfRule>
    <cfRule type="dataBar" priority="6134">
      <dataBar>
        <cfvo type="num" val="0"/>
        <cfvo type="num" val="1"/>
        <color rgb="FF63C384"/>
      </dataBar>
      <extLst>
        <ext xmlns:x14="http://schemas.microsoft.com/office/spreadsheetml/2009/9/main" uri="{B025F937-C7B1-47D3-B67F-A62EFF666E3E}">
          <x14:id>{EE454224-286C-4133-AEBB-86E4A8B85C50}</x14:id>
        </ext>
      </extLst>
    </cfRule>
  </conditionalFormatting>
  <conditionalFormatting sqref="P116:P121">
    <cfRule type="dataBar" priority="630">
      <dataBar>
        <cfvo type="num" val="0"/>
        <cfvo type="num" val="1"/>
        <color rgb="FF00B0F0"/>
      </dataBar>
      <extLst>
        <ext xmlns:x14="http://schemas.microsoft.com/office/spreadsheetml/2009/9/main" uri="{B025F937-C7B1-47D3-B67F-A62EFF666E3E}">
          <x14:id>{3045A145-60FB-4B44-B6BD-61FFF19B2F92}</x14:id>
        </ext>
      </extLst>
    </cfRule>
    <cfRule type="dataBar" priority="631">
      <dataBar>
        <cfvo type="min"/>
        <cfvo type="max"/>
        <color rgb="FF00B0F0"/>
      </dataBar>
      <extLst>
        <ext xmlns:x14="http://schemas.microsoft.com/office/spreadsheetml/2009/9/main" uri="{B025F937-C7B1-47D3-B67F-A62EFF666E3E}">
          <x14:id>{0F634068-8B69-4883-B646-C80503BA98A6}</x14:id>
        </ext>
      </extLst>
    </cfRule>
    <cfRule type="dataBar" priority="632">
      <dataBar>
        <cfvo type="num" val="0"/>
        <cfvo type="num" val="1"/>
        <color rgb="FF638EC6"/>
      </dataBar>
      <extLst>
        <ext xmlns:x14="http://schemas.microsoft.com/office/spreadsheetml/2009/9/main" uri="{B025F937-C7B1-47D3-B67F-A62EFF666E3E}">
          <x14:id>{F2193826-E7C7-4AB5-8226-B1C1A8AA2907}</x14:id>
        </ext>
      </extLst>
    </cfRule>
    <cfRule type="dataBar" priority="633">
      <dataBar>
        <cfvo type="min"/>
        <cfvo type="max"/>
        <color rgb="FF008AEF"/>
      </dataBar>
      <extLst>
        <ext xmlns:x14="http://schemas.microsoft.com/office/spreadsheetml/2009/9/main" uri="{B025F937-C7B1-47D3-B67F-A62EFF666E3E}">
          <x14:id>{D48A10BF-5260-4FC7-AAB9-5C672652B3F5}</x14:id>
        </ext>
      </extLst>
    </cfRule>
    <cfRule type="dataBar" priority="634">
      <dataBar>
        <cfvo type="num" val="0"/>
        <cfvo type="num" val="1"/>
        <color rgb="FF63C384"/>
      </dataBar>
      <extLst>
        <ext xmlns:x14="http://schemas.microsoft.com/office/spreadsheetml/2009/9/main" uri="{B025F937-C7B1-47D3-B67F-A62EFF666E3E}">
          <x14:id>{CA26D837-F6EA-4E71-8FD2-3BDF2667640A}</x14:id>
        </ext>
      </extLst>
    </cfRule>
  </conditionalFormatting>
  <conditionalFormatting sqref="Q9">
    <cfRule type="dataBar" priority="181">
      <dataBar>
        <cfvo type="num" val="0"/>
        <cfvo type="num" val="1"/>
        <color theme="9" tint="-0.499984740745262"/>
      </dataBar>
      <extLst>
        <ext xmlns:x14="http://schemas.microsoft.com/office/spreadsheetml/2009/9/main" uri="{B025F937-C7B1-47D3-B67F-A62EFF666E3E}">
          <x14:id>{FB71CCA3-FAF7-45A5-98CF-AB3C3A2E2722}</x14:id>
        </ext>
      </extLst>
    </cfRule>
    <cfRule type="dataBar" priority="182">
      <dataBar>
        <cfvo type="num" val="0"/>
        <cfvo type="num" val="1"/>
        <color rgb="FF638EC6"/>
      </dataBar>
      <extLst>
        <ext xmlns:x14="http://schemas.microsoft.com/office/spreadsheetml/2009/9/main" uri="{B025F937-C7B1-47D3-B67F-A62EFF666E3E}">
          <x14:id>{FC7CD93D-9BCC-4626-B6FD-A380816AE968}</x14:id>
        </ext>
      </extLst>
    </cfRule>
    <cfRule type="dataBar" priority="183">
      <dataBar>
        <cfvo type="num" val="0"/>
        <cfvo type="num" val="1"/>
        <color rgb="FF00B0F0"/>
      </dataBar>
      <extLst>
        <ext xmlns:x14="http://schemas.microsoft.com/office/spreadsheetml/2009/9/main" uri="{B025F937-C7B1-47D3-B67F-A62EFF666E3E}">
          <x14:id>{99C007C9-28C2-4499-B79C-18E5932498A1}</x14:id>
        </ext>
      </extLst>
    </cfRule>
    <cfRule type="dataBar" priority="184">
      <dataBar>
        <cfvo type="min"/>
        <cfvo type="max"/>
        <color rgb="FF00B0F0"/>
      </dataBar>
      <extLst>
        <ext xmlns:x14="http://schemas.microsoft.com/office/spreadsheetml/2009/9/main" uri="{B025F937-C7B1-47D3-B67F-A62EFF666E3E}">
          <x14:id>{881A080D-1BF3-4882-8CC2-B2180A8EAEA3}</x14:id>
        </ext>
      </extLst>
    </cfRule>
    <cfRule type="dataBar" priority="185">
      <dataBar>
        <cfvo type="num" val="0"/>
        <cfvo type="num" val="1"/>
        <color rgb="FF63C384"/>
      </dataBar>
      <extLst>
        <ext xmlns:x14="http://schemas.microsoft.com/office/spreadsheetml/2009/9/main" uri="{B025F937-C7B1-47D3-B67F-A62EFF666E3E}">
          <x14:id>{0BD6B301-E7E6-434C-84CF-80B47FDBDEC9}</x14:id>
        </ext>
      </extLst>
    </cfRule>
    <cfRule type="dataBar" priority="186">
      <dataBar>
        <cfvo type="min"/>
        <cfvo type="max"/>
        <color rgb="FF008AEF"/>
      </dataBar>
      <extLst>
        <ext xmlns:x14="http://schemas.microsoft.com/office/spreadsheetml/2009/9/main" uri="{B025F937-C7B1-47D3-B67F-A62EFF666E3E}">
          <x14:id>{351CE153-C502-4A86-BF39-0A50CB715865}</x14:id>
        </ext>
      </extLst>
    </cfRule>
  </conditionalFormatting>
  <conditionalFormatting sqref="Q10">
    <cfRule type="dataBar" priority="103">
      <dataBar>
        <cfvo type="num" val="0"/>
        <cfvo type="num" val="1"/>
        <color theme="9" tint="-0.499984740745262"/>
      </dataBar>
      <extLst>
        <ext xmlns:x14="http://schemas.microsoft.com/office/spreadsheetml/2009/9/main" uri="{B025F937-C7B1-47D3-B67F-A62EFF666E3E}">
          <x14:id>{D307E8CF-9F00-41AA-A49A-FF88CD7C3C34}</x14:id>
        </ext>
      </extLst>
    </cfRule>
    <cfRule type="dataBar" priority="104">
      <dataBar>
        <cfvo type="num" val="0"/>
        <cfvo type="num" val="1"/>
        <color rgb="FF638EC6"/>
      </dataBar>
      <extLst>
        <ext xmlns:x14="http://schemas.microsoft.com/office/spreadsheetml/2009/9/main" uri="{B025F937-C7B1-47D3-B67F-A62EFF666E3E}">
          <x14:id>{E0AE7E98-0F11-4297-B0D1-488D57BC97A6}</x14:id>
        </ext>
      </extLst>
    </cfRule>
    <cfRule type="dataBar" priority="105">
      <dataBar>
        <cfvo type="num" val="0"/>
        <cfvo type="num" val="1"/>
        <color rgb="FF00B0F0"/>
      </dataBar>
      <extLst>
        <ext xmlns:x14="http://schemas.microsoft.com/office/spreadsheetml/2009/9/main" uri="{B025F937-C7B1-47D3-B67F-A62EFF666E3E}">
          <x14:id>{1B6F4E8D-48BC-447C-B064-E6C23DE0FF21}</x14:id>
        </ext>
      </extLst>
    </cfRule>
    <cfRule type="dataBar" priority="106">
      <dataBar>
        <cfvo type="min"/>
        <cfvo type="max"/>
        <color rgb="FF00B0F0"/>
      </dataBar>
      <extLst>
        <ext xmlns:x14="http://schemas.microsoft.com/office/spreadsheetml/2009/9/main" uri="{B025F937-C7B1-47D3-B67F-A62EFF666E3E}">
          <x14:id>{F5508351-7199-44D3-8AD2-3BA88EBB13D8}</x14:id>
        </ext>
      </extLst>
    </cfRule>
    <cfRule type="dataBar" priority="107">
      <dataBar>
        <cfvo type="num" val="0"/>
        <cfvo type="num" val="1"/>
        <color rgb="FF63C384"/>
      </dataBar>
      <extLst>
        <ext xmlns:x14="http://schemas.microsoft.com/office/spreadsheetml/2009/9/main" uri="{B025F937-C7B1-47D3-B67F-A62EFF666E3E}">
          <x14:id>{57D9BE8E-7207-4A84-B2F2-C0880AC3B454}</x14:id>
        </ext>
      </extLst>
    </cfRule>
    <cfRule type="dataBar" priority="108">
      <dataBar>
        <cfvo type="min"/>
        <cfvo type="max"/>
        <color rgb="FF008AEF"/>
      </dataBar>
      <extLst>
        <ext xmlns:x14="http://schemas.microsoft.com/office/spreadsheetml/2009/9/main" uri="{B025F937-C7B1-47D3-B67F-A62EFF666E3E}">
          <x14:id>{5CEF8A99-B5DC-4B11-9645-35A6D0F41F63}</x14:id>
        </ext>
      </extLst>
    </cfRule>
  </conditionalFormatting>
  <conditionalFormatting sqref="Q15">
    <cfRule type="dataBar" priority="264">
      <dataBar>
        <cfvo type="num" val="0"/>
        <cfvo type="num" val="1"/>
        <color theme="9" tint="-0.499984740745262"/>
      </dataBar>
      <extLst>
        <ext xmlns:x14="http://schemas.microsoft.com/office/spreadsheetml/2009/9/main" uri="{B025F937-C7B1-47D3-B67F-A62EFF666E3E}">
          <x14:id>{326C6054-93B5-4359-92CF-17E77E3194F2}</x14:id>
        </ext>
      </extLst>
    </cfRule>
    <cfRule type="dataBar" priority="265">
      <dataBar>
        <cfvo type="num" val="0"/>
        <cfvo type="num" val="1"/>
        <color rgb="FF638EC6"/>
      </dataBar>
      <extLst>
        <ext xmlns:x14="http://schemas.microsoft.com/office/spreadsheetml/2009/9/main" uri="{B025F937-C7B1-47D3-B67F-A62EFF666E3E}">
          <x14:id>{FA440C29-362D-497C-AD6A-92D9CD55A115}</x14:id>
        </ext>
      </extLst>
    </cfRule>
    <cfRule type="dataBar" priority="266">
      <dataBar>
        <cfvo type="num" val="0"/>
        <cfvo type="num" val="1"/>
        <color rgb="FF00B0F0"/>
      </dataBar>
      <extLst>
        <ext xmlns:x14="http://schemas.microsoft.com/office/spreadsheetml/2009/9/main" uri="{B025F937-C7B1-47D3-B67F-A62EFF666E3E}">
          <x14:id>{F2CBD36F-2DE5-43FB-805A-B9CE1AD8966E}</x14:id>
        </ext>
      </extLst>
    </cfRule>
    <cfRule type="dataBar" priority="267">
      <dataBar>
        <cfvo type="min"/>
        <cfvo type="max"/>
        <color rgb="FF00B0F0"/>
      </dataBar>
      <extLst>
        <ext xmlns:x14="http://schemas.microsoft.com/office/spreadsheetml/2009/9/main" uri="{B025F937-C7B1-47D3-B67F-A62EFF666E3E}">
          <x14:id>{F660DC84-65C4-4C32-82F7-DCB49E6EE48C}</x14:id>
        </ext>
      </extLst>
    </cfRule>
    <cfRule type="dataBar" priority="268">
      <dataBar>
        <cfvo type="num" val="0"/>
        <cfvo type="num" val="1"/>
        <color rgb="FF63C384"/>
      </dataBar>
      <extLst>
        <ext xmlns:x14="http://schemas.microsoft.com/office/spreadsheetml/2009/9/main" uri="{B025F937-C7B1-47D3-B67F-A62EFF666E3E}">
          <x14:id>{7E6CCACC-B493-47BA-9FDD-095C8107716F}</x14:id>
        </ext>
      </extLst>
    </cfRule>
    <cfRule type="dataBar" priority="269">
      <dataBar>
        <cfvo type="min"/>
        <cfvo type="max"/>
        <color rgb="FF008AEF"/>
      </dataBar>
      <extLst>
        <ext xmlns:x14="http://schemas.microsoft.com/office/spreadsheetml/2009/9/main" uri="{B025F937-C7B1-47D3-B67F-A62EFF666E3E}">
          <x14:id>{EEB46D50-1C7F-48B3-9D1F-6235A2ED7BDD}</x14:id>
        </ext>
      </extLst>
    </cfRule>
  </conditionalFormatting>
  <conditionalFormatting sqref="Q16:Q55 Q11:Q14">
    <cfRule type="dataBar" priority="5408">
      <dataBar>
        <cfvo type="num" val="0"/>
        <cfvo type="num" val="1"/>
        <color theme="9" tint="-0.499984740745262"/>
      </dataBar>
      <extLst>
        <ext xmlns:x14="http://schemas.microsoft.com/office/spreadsheetml/2009/9/main" uri="{B025F937-C7B1-47D3-B67F-A62EFF666E3E}">
          <x14:id>{9D0CE0B8-C065-414D-BC73-CA2079DF2DDA}</x14:id>
        </ext>
      </extLst>
    </cfRule>
    <cfRule type="dataBar" priority="5409">
      <dataBar>
        <cfvo type="num" val="0"/>
        <cfvo type="num" val="1"/>
        <color rgb="FF638EC6"/>
      </dataBar>
      <extLst>
        <ext xmlns:x14="http://schemas.microsoft.com/office/spreadsheetml/2009/9/main" uri="{B025F937-C7B1-47D3-B67F-A62EFF666E3E}">
          <x14:id>{D1124AEE-28CD-4CCD-B2DC-8C7BDF6806C0}</x14:id>
        </ext>
      </extLst>
    </cfRule>
    <cfRule type="dataBar" priority="5410">
      <dataBar>
        <cfvo type="num" val="0"/>
        <cfvo type="num" val="1"/>
        <color rgb="FF00B0F0"/>
      </dataBar>
      <extLst>
        <ext xmlns:x14="http://schemas.microsoft.com/office/spreadsheetml/2009/9/main" uri="{B025F937-C7B1-47D3-B67F-A62EFF666E3E}">
          <x14:id>{C5BE5346-4FBE-4993-8BAC-746749387E21}</x14:id>
        </ext>
      </extLst>
    </cfRule>
    <cfRule type="dataBar" priority="5411">
      <dataBar>
        <cfvo type="min"/>
        <cfvo type="max"/>
        <color rgb="FF00B0F0"/>
      </dataBar>
      <extLst>
        <ext xmlns:x14="http://schemas.microsoft.com/office/spreadsheetml/2009/9/main" uri="{B025F937-C7B1-47D3-B67F-A62EFF666E3E}">
          <x14:id>{9C1BDB62-A106-4BF8-A3C5-3D1041266D77}</x14:id>
        </ext>
      </extLst>
    </cfRule>
    <cfRule type="dataBar" priority="5412">
      <dataBar>
        <cfvo type="num" val="0"/>
        <cfvo type="num" val="1"/>
        <color rgb="FF63C384"/>
      </dataBar>
      <extLst>
        <ext xmlns:x14="http://schemas.microsoft.com/office/spreadsheetml/2009/9/main" uri="{B025F937-C7B1-47D3-B67F-A62EFF666E3E}">
          <x14:id>{8E620C41-9579-4E68-8FAF-D6E2EBD97B53}</x14:id>
        </ext>
      </extLst>
    </cfRule>
    <cfRule type="dataBar" priority="5413">
      <dataBar>
        <cfvo type="min"/>
        <cfvo type="max"/>
        <color rgb="FF008AEF"/>
      </dataBar>
      <extLst>
        <ext xmlns:x14="http://schemas.microsoft.com/office/spreadsheetml/2009/9/main" uri="{B025F937-C7B1-47D3-B67F-A62EFF666E3E}">
          <x14:id>{78265A85-EF0E-481B-99BB-94BA778EE83E}</x14:id>
        </ext>
      </extLst>
    </cfRule>
  </conditionalFormatting>
  <conditionalFormatting sqref="Q59:Q60">
    <cfRule type="dataBar" priority="3711">
      <dataBar>
        <cfvo type="num" val="0"/>
        <cfvo type="num" val="1"/>
        <color theme="9" tint="-0.499984740745262"/>
      </dataBar>
      <extLst>
        <ext xmlns:x14="http://schemas.microsoft.com/office/spreadsheetml/2009/9/main" uri="{B025F937-C7B1-47D3-B67F-A62EFF666E3E}">
          <x14:id>{B23665EF-5F68-4826-910F-AACB9EA152AC}</x14:id>
        </ext>
      </extLst>
    </cfRule>
    <cfRule type="dataBar" priority="3712">
      <dataBar>
        <cfvo type="num" val="0"/>
        <cfvo type="num" val="1"/>
        <color rgb="FF638EC6"/>
      </dataBar>
      <extLst>
        <ext xmlns:x14="http://schemas.microsoft.com/office/spreadsheetml/2009/9/main" uri="{B025F937-C7B1-47D3-B67F-A62EFF666E3E}">
          <x14:id>{575B1C6A-F987-4B44-AD12-F00CB4FFC0AE}</x14:id>
        </ext>
      </extLst>
    </cfRule>
    <cfRule type="dataBar" priority="3713">
      <dataBar>
        <cfvo type="num" val="0"/>
        <cfvo type="num" val="1"/>
        <color rgb="FF00B0F0"/>
      </dataBar>
      <extLst>
        <ext xmlns:x14="http://schemas.microsoft.com/office/spreadsheetml/2009/9/main" uri="{B025F937-C7B1-47D3-B67F-A62EFF666E3E}">
          <x14:id>{BD99FDC1-0C00-43B3-A741-35BAA8B41A60}</x14:id>
        </ext>
      </extLst>
    </cfRule>
    <cfRule type="dataBar" priority="3714">
      <dataBar>
        <cfvo type="min"/>
        <cfvo type="max"/>
        <color rgb="FF00B0F0"/>
      </dataBar>
      <extLst>
        <ext xmlns:x14="http://schemas.microsoft.com/office/spreadsheetml/2009/9/main" uri="{B025F937-C7B1-47D3-B67F-A62EFF666E3E}">
          <x14:id>{159AAEA1-1F73-4951-AF65-1EBEA4B865A4}</x14:id>
        </ext>
      </extLst>
    </cfRule>
    <cfRule type="dataBar" priority="3715">
      <dataBar>
        <cfvo type="num" val="0"/>
        <cfvo type="num" val="1"/>
        <color rgb="FF63C384"/>
      </dataBar>
      <extLst>
        <ext xmlns:x14="http://schemas.microsoft.com/office/spreadsheetml/2009/9/main" uri="{B025F937-C7B1-47D3-B67F-A62EFF666E3E}">
          <x14:id>{DA9400D1-8BED-48C4-8712-2144FD3FA360}</x14:id>
        </ext>
      </extLst>
    </cfRule>
    <cfRule type="dataBar" priority="3716">
      <dataBar>
        <cfvo type="min"/>
        <cfvo type="max"/>
        <color rgb="FF008AEF"/>
      </dataBar>
      <extLst>
        <ext xmlns:x14="http://schemas.microsoft.com/office/spreadsheetml/2009/9/main" uri="{B025F937-C7B1-47D3-B67F-A62EFF666E3E}">
          <x14:id>{C612AD6C-7B8B-4A5E-9F29-EDCD095D2119}</x14:id>
        </ext>
      </extLst>
    </cfRule>
  </conditionalFormatting>
  <conditionalFormatting sqref="Q64:Q76">
    <cfRule type="dataBar" priority="6327">
      <dataBar>
        <cfvo type="num" val="0"/>
        <cfvo type="num" val="1"/>
        <color theme="9" tint="-0.499984740745262"/>
      </dataBar>
      <extLst>
        <ext xmlns:x14="http://schemas.microsoft.com/office/spreadsheetml/2009/9/main" uri="{B025F937-C7B1-47D3-B67F-A62EFF666E3E}">
          <x14:id>{B99E07B0-6364-4C8A-8EC1-6B5EB82C5145}</x14:id>
        </ext>
      </extLst>
    </cfRule>
    <cfRule type="dataBar" priority="6328">
      <dataBar>
        <cfvo type="num" val="0"/>
        <cfvo type="num" val="1"/>
        <color rgb="FF638EC6"/>
      </dataBar>
      <extLst>
        <ext xmlns:x14="http://schemas.microsoft.com/office/spreadsheetml/2009/9/main" uri="{B025F937-C7B1-47D3-B67F-A62EFF666E3E}">
          <x14:id>{78C1D735-E569-4910-B96F-189871E23B26}</x14:id>
        </ext>
      </extLst>
    </cfRule>
    <cfRule type="dataBar" priority="6329">
      <dataBar>
        <cfvo type="num" val="0"/>
        <cfvo type="num" val="1"/>
        <color rgb="FF00B0F0"/>
      </dataBar>
      <extLst>
        <ext xmlns:x14="http://schemas.microsoft.com/office/spreadsheetml/2009/9/main" uri="{B025F937-C7B1-47D3-B67F-A62EFF666E3E}">
          <x14:id>{52E572E8-0F97-48FF-B991-B3EFB4D6BF8F}</x14:id>
        </ext>
      </extLst>
    </cfRule>
    <cfRule type="dataBar" priority="6330">
      <dataBar>
        <cfvo type="min"/>
        <cfvo type="max"/>
        <color rgb="FF00B0F0"/>
      </dataBar>
      <extLst>
        <ext xmlns:x14="http://schemas.microsoft.com/office/spreadsheetml/2009/9/main" uri="{B025F937-C7B1-47D3-B67F-A62EFF666E3E}">
          <x14:id>{FE1A4830-784C-4678-8877-2899382CAE71}</x14:id>
        </ext>
      </extLst>
    </cfRule>
    <cfRule type="dataBar" priority="6331">
      <dataBar>
        <cfvo type="num" val="0"/>
        <cfvo type="num" val="1"/>
        <color rgb="FF63C384"/>
      </dataBar>
      <extLst>
        <ext xmlns:x14="http://schemas.microsoft.com/office/spreadsheetml/2009/9/main" uri="{B025F937-C7B1-47D3-B67F-A62EFF666E3E}">
          <x14:id>{C69AC368-B94A-43DC-9D75-9F21EB8E6284}</x14:id>
        </ext>
      </extLst>
    </cfRule>
    <cfRule type="dataBar" priority="6332">
      <dataBar>
        <cfvo type="min"/>
        <cfvo type="max"/>
        <color rgb="FF008AEF"/>
      </dataBar>
      <extLst>
        <ext xmlns:x14="http://schemas.microsoft.com/office/spreadsheetml/2009/9/main" uri="{B025F937-C7B1-47D3-B67F-A62EFF666E3E}">
          <x14:id>{640CC411-B872-4943-B45D-9E87B4E3CB17}</x14:id>
        </ext>
      </extLst>
    </cfRule>
  </conditionalFormatting>
  <conditionalFormatting sqref="Q80:Q83">
    <cfRule type="dataBar" priority="6421">
      <dataBar>
        <cfvo type="num" val="0"/>
        <cfvo type="num" val="1"/>
        <color theme="9" tint="-0.499984740745262"/>
      </dataBar>
      <extLst>
        <ext xmlns:x14="http://schemas.microsoft.com/office/spreadsheetml/2009/9/main" uri="{B025F937-C7B1-47D3-B67F-A62EFF666E3E}">
          <x14:id>{D3C6D85A-6380-4E08-A6C9-4D545CB2096C}</x14:id>
        </ext>
      </extLst>
    </cfRule>
    <cfRule type="dataBar" priority="6422">
      <dataBar>
        <cfvo type="num" val="0"/>
        <cfvo type="num" val="1"/>
        <color rgb="FF638EC6"/>
      </dataBar>
      <extLst>
        <ext xmlns:x14="http://schemas.microsoft.com/office/spreadsheetml/2009/9/main" uri="{B025F937-C7B1-47D3-B67F-A62EFF666E3E}">
          <x14:id>{CFDAE3CB-C541-4C9E-8CAB-229DC8B26EC7}</x14:id>
        </ext>
      </extLst>
    </cfRule>
    <cfRule type="dataBar" priority="6423">
      <dataBar>
        <cfvo type="num" val="0"/>
        <cfvo type="num" val="1"/>
        <color rgb="FF00B0F0"/>
      </dataBar>
      <extLst>
        <ext xmlns:x14="http://schemas.microsoft.com/office/spreadsheetml/2009/9/main" uri="{B025F937-C7B1-47D3-B67F-A62EFF666E3E}">
          <x14:id>{F49CCD95-E983-49D7-B3ED-1F9FADFC5B07}</x14:id>
        </ext>
      </extLst>
    </cfRule>
    <cfRule type="dataBar" priority="6424">
      <dataBar>
        <cfvo type="min"/>
        <cfvo type="max"/>
        <color rgb="FF00B0F0"/>
      </dataBar>
      <extLst>
        <ext xmlns:x14="http://schemas.microsoft.com/office/spreadsheetml/2009/9/main" uri="{B025F937-C7B1-47D3-B67F-A62EFF666E3E}">
          <x14:id>{F706AA09-FA1B-4386-BD05-A2CA62C3FE0A}</x14:id>
        </ext>
      </extLst>
    </cfRule>
    <cfRule type="dataBar" priority="6425">
      <dataBar>
        <cfvo type="num" val="0"/>
        <cfvo type="num" val="1"/>
        <color rgb="FF63C384"/>
      </dataBar>
      <extLst>
        <ext xmlns:x14="http://schemas.microsoft.com/office/spreadsheetml/2009/9/main" uri="{B025F937-C7B1-47D3-B67F-A62EFF666E3E}">
          <x14:id>{691D8DA8-00A5-4FC8-A54A-7482FDD76777}</x14:id>
        </ext>
      </extLst>
    </cfRule>
    <cfRule type="dataBar" priority="6426">
      <dataBar>
        <cfvo type="min"/>
        <cfvo type="max"/>
        <color rgb="FF008AEF"/>
      </dataBar>
      <extLst>
        <ext xmlns:x14="http://schemas.microsoft.com/office/spreadsheetml/2009/9/main" uri="{B025F937-C7B1-47D3-B67F-A62EFF666E3E}">
          <x14:id>{7E24000F-EAE4-4586-A0EC-B70BC8AD0F7C}</x14:id>
        </ext>
      </extLst>
    </cfRule>
  </conditionalFormatting>
  <conditionalFormatting sqref="Q86:Q113">
    <cfRule type="dataBar" priority="6140">
      <dataBar>
        <cfvo type="num" val="0"/>
        <cfvo type="num" val="1"/>
        <color theme="9" tint="-0.499984740745262"/>
      </dataBar>
      <extLst>
        <ext xmlns:x14="http://schemas.microsoft.com/office/spreadsheetml/2009/9/main" uri="{B025F937-C7B1-47D3-B67F-A62EFF666E3E}">
          <x14:id>{0B6E5CAB-E6CB-47CA-B729-747F49C88EA2}</x14:id>
        </ext>
      </extLst>
    </cfRule>
    <cfRule type="dataBar" priority="6141">
      <dataBar>
        <cfvo type="num" val="0"/>
        <cfvo type="num" val="1"/>
        <color rgb="FF638EC6"/>
      </dataBar>
      <extLst>
        <ext xmlns:x14="http://schemas.microsoft.com/office/spreadsheetml/2009/9/main" uri="{B025F937-C7B1-47D3-B67F-A62EFF666E3E}">
          <x14:id>{129EBFDA-AE45-4B71-AFB3-765DD806DF9E}</x14:id>
        </ext>
      </extLst>
    </cfRule>
    <cfRule type="dataBar" priority="6142">
      <dataBar>
        <cfvo type="num" val="0"/>
        <cfvo type="num" val="1"/>
        <color rgb="FF00B0F0"/>
      </dataBar>
      <extLst>
        <ext xmlns:x14="http://schemas.microsoft.com/office/spreadsheetml/2009/9/main" uri="{B025F937-C7B1-47D3-B67F-A62EFF666E3E}">
          <x14:id>{38506FE0-B503-4607-85C6-5F77BA30B0CF}</x14:id>
        </ext>
      </extLst>
    </cfRule>
    <cfRule type="dataBar" priority="6143">
      <dataBar>
        <cfvo type="min"/>
        <cfvo type="max"/>
        <color rgb="FF00B0F0"/>
      </dataBar>
      <extLst>
        <ext xmlns:x14="http://schemas.microsoft.com/office/spreadsheetml/2009/9/main" uri="{B025F937-C7B1-47D3-B67F-A62EFF666E3E}">
          <x14:id>{5538E080-3ED4-4345-A948-2A602181C48A}</x14:id>
        </ext>
      </extLst>
    </cfRule>
    <cfRule type="dataBar" priority="6144">
      <dataBar>
        <cfvo type="num" val="0"/>
        <cfvo type="num" val="1"/>
        <color rgb="FF63C384"/>
      </dataBar>
      <extLst>
        <ext xmlns:x14="http://schemas.microsoft.com/office/spreadsheetml/2009/9/main" uri="{B025F937-C7B1-47D3-B67F-A62EFF666E3E}">
          <x14:id>{22A8E947-A559-434F-A5C7-B8A9E01EB901}</x14:id>
        </ext>
      </extLst>
    </cfRule>
    <cfRule type="dataBar" priority="6145">
      <dataBar>
        <cfvo type="min"/>
        <cfvo type="max"/>
        <color rgb="FF008AEF"/>
      </dataBar>
      <extLst>
        <ext xmlns:x14="http://schemas.microsoft.com/office/spreadsheetml/2009/9/main" uri="{B025F937-C7B1-47D3-B67F-A62EFF666E3E}">
          <x14:id>{AD94DBA5-45DF-4E5E-B9F9-1768CCD043F5}</x14:id>
        </ext>
      </extLst>
    </cfRule>
  </conditionalFormatting>
  <conditionalFormatting sqref="Q116:Q121">
    <cfRule type="dataBar" priority="696">
      <dataBar>
        <cfvo type="num" val="0"/>
        <cfvo type="num" val="1"/>
        <color theme="9" tint="-0.499984740745262"/>
      </dataBar>
      <extLst>
        <ext xmlns:x14="http://schemas.microsoft.com/office/spreadsheetml/2009/9/main" uri="{B025F937-C7B1-47D3-B67F-A62EFF666E3E}">
          <x14:id>{DB373A9C-0BE1-4E71-9D21-568B9044E4B3}</x14:id>
        </ext>
      </extLst>
    </cfRule>
    <cfRule type="dataBar" priority="697">
      <dataBar>
        <cfvo type="num" val="0"/>
        <cfvo type="num" val="1"/>
        <color rgb="FF638EC6"/>
      </dataBar>
      <extLst>
        <ext xmlns:x14="http://schemas.microsoft.com/office/spreadsheetml/2009/9/main" uri="{B025F937-C7B1-47D3-B67F-A62EFF666E3E}">
          <x14:id>{8745FA39-01D0-41F8-8A28-BB65115C86FE}</x14:id>
        </ext>
      </extLst>
    </cfRule>
    <cfRule type="dataBar" priority="698">
      <dataBar>
        <cfvo type="num" val="0"/>
        <cfvo type="num" val="1"/>
        <color rgb="FF00B0F0"/>
      </dataBar>
      <extLst>
        <ext xmlns:x14="http://schemas.microsoft.com/office/spreadsheetml/2009/9/main" uri="{B025F937-C7B1-47D3-B67F-A62EFF666E3E}">
          <x14:id>{12BE7E13-4097-4744-BFCF-46A8AE1BD953}</x14:id>
        </ext>
      </extLst>
    </cfRule>
    <cfRule type="dataBar" priority="699">
      <dataBar>
        <cfvo type="min"/>
        <cfvo type="max"/>
        <color rgb="FF00B0F0"/>
      </dataBar>
      <extLst>
        <ext xmlns:x14="http://schemas.microsoft.com/office/spreadsheetml/2009/9/main" uri="{B025F937-C7B1-47D3-B67F-A62EFF666E3E}">
          <x14:id>{AEA4454E-2663-4A7C-A3ED-86E2D54F515F}</x14:id>
        </ext>
      </extLst>
    </cfRule>
    <cfRule type="dataBar" priority="700">
      <dataBar>
        <cfvo type="num" val="0"/>
        <cfvo type="num" val="1"/>
        <color rgb="FF63C384"/>
      </dataBar>
      <extLst>
        <ext xmlns:x14="http://schemas.microsoft.com/office/spreadsheetml/2009/9/main" uri="{B025F937-C7B1-47D3-B67F-A62EFF666E3E}">
          <x14:id>{04D981EF-7B28-4809-8B7C-7D5A2EE95001}</x14:id>
        </ext>
      </extLst>
    </cfRule>
    <cfRule type="dataBar" priority="701">
      <dataBar>
        <cfvo type="min"/>
        <cfvo type="max"/>
        <color rgb="FF008AEF"/>
      </dataBar>
      <extLst>
        <ext xmlns:x14="http://schemas.microsoft.com/office/spreadsheetml/2009/9/main" uri="{B025F937-C7B1-47D3-B67F-A62EFF666E3E}">
          <x14:id>{08DBBC49-BE3B-4EEB-9FC8-67A15FDE7A08}</x14:id>
        </ext>
      </extLst>
    </cfRule>
  </conditionalFormatting>
  <conditionalFormatting sqref="R9">
    <cfRule type="dataBar" priority="187">
      <dataBar>
        <cfvo type="num" val="0"/>
        <cfvo type="num" val="1"/>
        <color theme="9" tint="-0.499984740745262"/>
      </dataBar>
      <extLst>
        <ext xmlns:x14="http://schemas.microsoft.com/office/spreadsheetml/2009/9/main" uri="{B025F937-C7B1-47D3-B67F-A62EFF666E3E}">
          <x14:id>{76C5C544-D9B6-4437-BE62-DEC2DBA0A110}</x14:id>
        </ext>
      </extLst>
    </cfRule>
    <cfRule type="dataBar" priority="188">
      <dataBar>
        <cfvo type="num" val="0"/>
        <cfvo type="num" val="1"/>
        <color rgb="FF638EC6"/>
      </dataBar>
      <extLst>
        <ext xmlns:x14="http://schemas.microsoft.com/office/spreadsheetml/2009/9/main" uri="{B025F937-C7B1-47D3-B67F-A62EFF666E3E}">
          <x14:id>{5432CEDB-73C5-49E1-94A3-DDBCF68CC859}</x14:id>
        </ext>
      </extLst>
    </cfRule>
    <cfRule type="dataBar" priority="189">
      <dataBar>
        <cfvo type="num" val="0"/>
        <cfvo type="num" val="1"/>
        <color rgb="FF00B0F0"/>
      </dataBar>
      <extLst>
        <ext xmlns:x14="http://schemas.microsoft.com/office/spreadsheetml/2009/9/main" uri="{B025F937-C7B1-47D3-B67F-A62EFF666E3E}">
          <x14:id>{BFD59DA0-5A75-45A4-A3CE-D396C81B97AF}</x14:id>
        </ext>
      </extLst>
    </cfRule>
    <cfRule type="dataBar" priority="190">
      <dataBar>
        <cfvo type="min"/>
        <cfvo type="max"/>
        <color rgb="FF00B0F0"/>
      </dataBar>
      <extLst>
        <ext xmlns:x14="http://schemas.microsoft.com/office/spreadsheetml/2009/9/main" uri="{B025F937-C7B1-47D3-B67F-A62EFF666E3E}">
          <x14:id>{E23D8BEF-453D-4867-96B0-18FB766CAAC8}</x14:id>
        </ext>
      </extLst>
    </cfRule>
    <cfRule type="dataBar" priority="191">
      <dataBar>
        <cfvo type="num" val="0"/>
        <cfvo type="num" val="1"/>
        <color rgb="FF63C384"/>
      </dataBar>
      <extLst>
        <ext xmlns:x14="http://schemas.microsoft.com/office/spreadsheetml/2009/9/main" uri="{B025F937-C7B1-47D3-B67F-A62EFF666E3E}">
          <x14:id>{4403D275-D532-4F74-848E-EFC7C66A1BE6}</x14:id>
        </ext>
      </extLst>
    </cfRule>
    <cfRule type="dataBar" priority="192">
      <dataBar>
        <cfvo type="min"/>
        <cfvo type="max"/>
        <color rgb="FF008AEF"/>
      </dataBar>
      <extLst>
        <ext xmlns:x14="http://schemas.microsoft.com/office/spreadsheetml/2009/9/main" uri="{B025F937-C7B1-47D3-B67F-A62EFF666E3E}">
          <x14:id>{69BB65CF-0147-4A3E-BC49-3D91BC4BF3D1}</x14:id>
        </ext>
      </extLst>
    </cfRule>
  </conditionalFormatting>
  <conditionalFormatting sqref="R10">
    <cfRule type="dataBar" priority="109">
      <dataBar>
        <cfvo type="num" val="0"/>
        <cfvo type="num" val="1"/>
        <color theme="9" tint="-0.499984740745262"/>
      </dataBar>
      <extLst>
        <ext xmlns:x14="http://schemas.microsoft.com/office/spreadsheetml/2009/9/main" uri="{B025F937-C7B1-47D3-B67F-A62EFF666E3E}">
          <x14:id>{DBD25215-9DC3-4063-8401-57456775E95B}</x14:id>
        </ext>
      </extLst>
    </cfRule>
    <cfRule type="dataBar" priority="110">
      <dataBar>
        <cfvo type="num" val="0"/>
        <cfvo type="num" val="1"/>
        <color rgb="FF638EC6"/>
      </dataBar>
      <extLst>
        <ext xmlns:x14="http://schemas.microsoft.com/office/spreadsheetml/2009/9/main" uri="{B025F937-C7B1-47D3-B67F-A62EFF666E3E}">
          <x14:id>{A01E3EA8-ED02-4D46-9135-1F7E571D91CF}</x14:id>
        </ext>
      </extLst>
    </cfRule>
    <cfRule type="dataBar" priority="111">
      <dataBar>
        <cfvo type="num" val="0"/>
        <cfvo type="num" val="1"/>
        <color rgb="FF00B0F0"/>
      </dataBar>
      <extLst>
        <ext xmlns:x14="http://schemas.microsoft.com/office/spreadsheetml/2009/9/main" uri="{B025F937-C7B1-47D3-B67F-A62EFF666E3E}">
          <x14:id>{ADC25B78-EAAA-4F0C-ABCB-797D87B0C963}</x14:id>
        </ext>
      </extLst>
    </cfRule>
    <cfRule type="dataBar" priority="112">
      <dataBar>
        <cfvo type="min"/>
        <cfvo type="max"/>
        <color rgb="FF00B0F0"/>
      </dataBar>
      <extLst>
        <ext xmlns:x14="http://schemas.microsoft.com/office/spreadsheetml/2009/9/main" uri="{B025F937-C7B1-47D3-B67F-A62EFF666E3E}">
          <x14:id>{1B10AABF-4A8D-43ED-9C17-9ED45152839A}</x14:id>
        </ext>
      </extLst>
    </cfRule>
    <cfRule type="dataBar" priority="113">
      <dataBar>
        <cfvo type="num" val="0"/>
        <cfvo type="num" val="1"/>
        <color rgb="FF63C384"/>
      </dataBar>
      <extLst>
        <ext xmlns:x14="http://schemas.microsoft.com/office/spreadsheetml/2009/9/main" uri="{B025F937-C7B1-47D3-B67F-A62EFF666E3E}">
          <x14:id>{A5C94110-9815-479F-9F3C-7073A3A0CF2D}</x14:id>
        </ext>
      </extLst>
    </cfRule>
    <cfRule type="dataBar" priority="114">
      <dataBar>
        <cfvo type="min"/>
        <cfvo type="max"/>
        <color rgb="FF008AEF"/>
      </dataBar>
      <extLst>
        <ext xmlns:x14="http://schemas.microsoft.com/office/spreadsheetml/2009/9/main" uri="{B025F937-C7B1-47D3-B67F-A62EFF666E3E}">
          <x14:id>{EFA6E699-1C51-475D-80BA-77D116C7832B}</x14:id>
        </ext>
      </extLst>
    </cfRule>
  </conditionalFormatting>
  <conditionalFormatting sqref="R15">
    <cfRule type="dataBar" priority="270">
      <dataBar>
        <cfvo type="num" val="0"/>
        <cfvo type="num" val="1"/>
        <color theme="9" tint="-0.499984740745262"/>
      </dataBar>
      <extLst>
        <ext xmlns:x14="http://schemas.microsoft.com/office/spreadsheetml/2009/9/main" uri="{B025F937-C7B1-47D3-B67F-A62EFF666E3E}">
          <x14:id>{9C0BE153-4D6C-477C-B339-FDF305ED9766}</x14:id>
        </ext>
      </extLst>
    </cfRule>
    <cfRule type="dataBar" priority="271">
      <dataBar>
        <cfvo type="num" val="0"/>
        <cfvo type="num" val="1"/>
        <color rgb="FF638EC6"/>
      </dataBar>
      <extLst>
        <ext xmlns:x14="http://schemas.microsoft.com/office/spreadsheetml/2009/9/main" uri="{B025F937-C7B1-47D3-B67F-A62EFF666E3E}">
          <x14:id>{1FBEC986-74C5-4FF1-8909-1E52799FC6D0}</x14:id>
        </ext>
      </extLst>
    </cfRule>
    <cfRule type="dataBar" priority="272">
      <dataBar>
        <cfvo type="num" val="0"/>
        <cfvo type="num" val="1"/>
        <color rgb="FF00B0F0"/>
      </dataBar>
      <extLst>
        <ext xmlns:x14="http://schemas.microsoft.com/office/spreadsheetml/2009/9/main" uri="{B025F937-C7B1-47D3-B67F-A62EFF666E3E}">
          <x14:id>{71C71688-06FF-4E83-9A24-617B34CAE1DA}</x14:id>
        </ext>
      </extLst>
    </cfRule>
    <cfRule type="dataBar" priority="273">
      <dataBar>
        <cfvo type="min"/>
        <cfvo type="max"/>
        <color rgb="FF00B0F0"/>
      </dataBar>
      <extLst>
        <ext xmlns:x14="http://schemas.microsoft.com/office/spreadsheetml/2009/9/main" uri="{B025F937-C7B1-47D3-B67F-A62EFF666E3E}">
          <x14:id>{404F7824-A581-404C-ADF8-82D4C4EEC750}</x14:id>
        </ext>
      </extLst>
    </cfRule>
    <cfRule type="dataBar" priority="274">
      <dataBar>
        <cfvo type="num" val="0"/>
        <cfvo type="num" val="1"/>
        <color rgb="FF63C384"/>
      </dataBar>
      <extLst>
        <ext xmlns:x14="http://schemas.microsoft.com/office/spreadsheetml/2009/9/main" uri="{B025F937-C7B1-47D3-B67F-A62EFF666E3E}">
          <x14:id>{DE3EF0D7-9260-4169-85BC-C6F5BDC0F7C4}</x14:id>
        </ext>
      </extLst>
    </cfRule>
    <cfRule type="dataBar" priority="275">
      <dataBar>
        <cfvo type="min"/>
        <cfvo type="max"/>
        <color rgb="FF008AEF"/>
      </dataBar>
      <extLst>
        <ext xmlns:x14="http://schemas.microsoft.com/office/spreadsheetml/2009/9/main" uri="{B025F937-C7B1-47D3-B67F-A62EFF666E3E}">
          <x14:id>{D63B06B9-1EE7-490F-A6B8-9B88C4FAEB74}</x14:id>
        </ext>
      </extLst>
    </cfRule>
  </conditionalFormatting>
  <conditionalFormatting sqref="R16:R55 R11:R14">
    <cfRule type="dataBar" priority="5426">
      <dataBar>
        <cfvo type="num" val="0"/>
        <cfvo type="num" val="1"/>
        <color theme="9" tint="-0.499984740745262"/>
      </dataBar>
      <extLst>
        <ext xmlns:x14="http://schemas.microsoft.com/office/spreadsheetml/2009/9/main" uri="{B025F937-C7B1-47D3-B67F-A62EFF666E3E}">
          <x14:id>{B398C7D2-E3F2-4CE1-BA5B-9340BB9E85C0}</x14:id>
        </ext>
      </extLst>
    </cfRule>
    <cfRule type="dataBar" priority="5427">
      <dataBar>
        <cfvo type="num" val="0"/>
        <cfvo type="num" val="1"/>
        <color rgb="FF638EC6"/>
      </dataBar>
      <extLst>
        <ext xmlns:x14="http://schemas.microsoft.com/office/spreadsheetml/2009/9/main" uri="{B025F937-C7B1-47D3-B67F-A62EFF666E3E}">
          <x14:id>{80E48B5D-579E-4843-B7A5-450F2D04B82F}</x14:id>
        </ext>
      </extLst>
    </cfRule>
    <cfRule type="dataBar" priority="5428">
      <dataBar>
        <cfvo type="num" val="0"/>
        <cfvo type="num" val="1"/>
        <color rgb="FF00B0F0"/>
      </dataBar>
      <extLst>
        <ext xmlns:x14="http://schemas.microsoft.com/office/spreadsheetml/2009/9/main" uri="{B025F937-C7B1-47D3-B67F-A62EFF666E3E}">
          <x14:id>{E4EACD38-BA54-4D6D-9FF0-10B8205E9A23}</x14:id>
        </ext>
      </extLst>
    </cfRule>
    <cfRule type="dataBar" priority="5429">
      <dataBar>
        <cfvo type="min"/>
        <cfvo type="max"/>
        <color rgb="FF00B0F0"/>
      </dataBar>
      <extLst>
        <ext xmlns:x14="http://schemas.microsoft.com/office/spreadsheetml/2009/9/main" uri="{B025F937-C7B1-47D3-B67F-A62EFF666E3E}">
          <x14:id>{A711E53B-B37D-4F11-BF46-1EE72BCA8852}</x14:id>
        </ext>
      </extLst>
    </cfRule>
    <cfRule type="dataBar" priority="5430">
      <dataBar>
        <cfvo type="num" val="0"/>
        <cfvo type="num" val="1"/>
        <color rgb="FF63C384"/>
      </dataBar>
      <extLst>
        <ext xmlns:x14="http://schemas.microsoft.com/office/spreadsheetml/2009/9/main" uri="{B025F937-C7B1-47D3-B67F-A62EFF666E3E}">
          <x14:id>{56D50654-1DB5-422A-9F3C-9F786B3CC0CB}</x14:id>
        </ext>
      </extLst>
    </cfRule>
    <cfRule type="dataBar" priority="5431">
      <dataBar>
        <cfvo type="min"/>
        <cfvo type="max"/>
        <color rgb="FF008AEF"/>
      </dataBar>
      <extLst>
        <ext xmlns:x14="http://schemas.microsoft.com/office/spreadsheetml/2009/9/main" uri="{B025F937-C7B1-47D3-B67F-A62EFF666E3E}">
          <x14:id>{E644EE54-2DAA-4558-AFE6-657F7CDE0C0E}</x14:id>
        </ext>
      </extLst>
    </cfRule>
  </conditionalFormatting>
  <conditionalFormatting sqref="R59:R60">
    <cfRule type="dataBar" priority="3717">
      <dataBar>
        <cfvo type="num" val="0"/>
        <cfvo type="num" val="1"/>
        <color theme="9" tint="-0.499984740745262"/>
      </dataBar>
      <extLst>
        <ext xmlns:x14="http://schemas.microsoft.com/office/spreadsheetml/2009/9/main" uri="{B025F937-C7B1-47D3-B67F-A62EFF666E3E}">
          <x14:id>{C67BFE33-B43F-4401-A864-49997C16A149}</x14:id>
        </ext>
      </extLst>
    </cfRule>
    <cfRule type="dataBar" priority="3718">
      <dataBar>
        <cfvo type="num" val="0"/>
        <cfvo type="num" val="1"/>
        <color rgb="FF638EC6"/>
      </dataBar>
      <extLst>
        <ext xmlns:x14="http://schemas.microsoft.com/office/spreadsheetml/2009/9/main" uri="{B025F937-C7B1-47D3-B67F-A62EFF666E3E}">
          <x14:id>{593FC888-B493-4230-B7D0-48283AEE9AF2}</x14:id>
        </ext>
      </extLst>
    </cfRule>
    <cfRule type="dataBar" priority="3719">
      <dataBar>
        <cfvo type="num" val="0"/>
        <cfvo type="num" val="1"/>
        <color rgb="FF00B0F0"/>
      </dataBar>
      <extLst>
        <ext xmlns:x14="http://schemas.microsoft.com/office/spreadsheetml/2009/9/main" uri="{B025F937-C7B1-47D3-B67F-A62EFF666E3E}">
          <x14:id>{22916FB9-BC27-416F-9F9F-B4D6B5908482}</x14:id>
        </ext>
      </extLst>
    </cfRule>
    <cfRule type="dataBar" priority="3720">
      <dataBar>
        <cfvo type="min"/>
        <cfvo type="max"/>
        <color rgb="FF00B0F0"/>
      </dataBar>
      <extLst>
        <ext xmlns:x14="http://schemas.microsoft.com/office/spreadsheetml/2009/9/main" uri="{B025F937-C7B1-47D3-B67F-A62EFF666E3E}">
          <x14:id>{0B7C9CDD-48F8-4F0A-BF0D-0448645067BB}</x14:id>
        </ext>
      </extLst>
    </cfRule>
    <cfRule type="dataBar" priority="3721">
      <dataBar>
        <cfvo type="num" val="0"/>
        <cfvo type="num" val="1"/>
        <color rgb="FF63C384"/>
      </dataBar>
      <extLst>
        <ext xmlns:x14="http://schemas.microsoft.com/office/spreadsheetml/2009/9/main" uri="{B025F937-C7B1-47D3-B67F-A62EFF666E3E}">
          <x14:id>{66D2F2C5-8D26-45A3-A825-D19199F81FFE}</x14:id>
        </ext>
      </extLst>
    </cfRule>
    <cfRule type="dataBar" priority="3722">
      <dataBar>
        <cfvo type="min"/>
        <cfvo type="max"/>
        <color rgb="FF008AEF"/>
      </dataBar>
      <extLst>
        <ext xmlns:x14="http://schemas.microsoft.com/office/spreadsheetml/2009/9/main" uri="{B025F937-C7B1-47D3-B67F-A62EFF666E3E}">
          <x14:id>{4060B8F8-021A-4B5E-BB99-CD78F9B11014}</x14:id>
        </ext>
      </extLst>
    </cfRule>
  </conditionalFormatting>
  <conditionalFormatting sqref="R64:R76">
    <cfRule type="dataBar" priority="6333">
      <dataBar>
        <cfvo type="num" val="0"/>
        <cfvo type="num" val="1"/>
        <color theme="9" tint="-0.499984740745262"/>
      </dataBar>
      <extLst>
        <ext xmlns:x14="http://schemas.microsoft.com/office/spreadsheetml/2009/9/main" uri="{B025F937-C7B1-47D3-B67F-A62EFF666E3E}">
          <x14:id>{108C2E7E-02AB-4A8A-B9F0-F3A9AD12D015}</x14:id>
        </ext>
      </extLst>
    </cfRule>
    <cfRule type="dataBar" priority="6334">
      <dataBar>
        <cfvo type="num" val="0"/>
        <cfvo type="num" val="1"/>
        <color rgb="FF638EC6"/>
      </dataBar>
      <extLst>
        <ext xmlns:x14="http://schemas.microsoft.com/office/spreadsheetml/2009/9/main" uri="{B025F937-C7B1-47D3-B67F-A62EFF666E3E}">
          <x14:id>{A45BC835-FBFE-4CCF-A6B8-113E1C79759F}</x14:id>
        </ext>
      </extLst>
    </cfRule>
    <cfRule type="dataBar" priority="6335">
      <dataBar>
        <cfvo type="num" val="0"/>
        <cfvo type="num" val="1"/>
        <color rgb="FF00B0F0"/>
      </dataBar>
      <extLst>
        <ext xmlns:x14="http://schemas.microsoft.com/office/spreadsheetml/2009/9/main" uri="{B025F937-C7B1-47D3-B67F-A62EFF666E3E}">
          <x14:id>{0C569840-1618-4B06-AF08-0821996503BE}</x14:id>
        </ext>
      </extLst>
    </cfRule>
    <cfRule type="dataBar" priority="6336">
      <dataBar>
        <cfvo type="min"/>
        <cfvo type="max"/>
        <color rgb="FF00B0F0"/>
      </dataBar>
      <extLst>
        <ext xmlns:x14="http://schemas.microsoft.com/office/spreadsheetml/2009/9/main" uri="{B025F937-C7B1-47D3-B67F-A62EFF666E3E}">
          <x14:id>{5686D328-FAF3-4407-9A38-5CDFA2F3D112}</x14:id>
        </ext>
      </extLst>
    </cfRule>
    <cfRule type="dataBar" priority="6337">
      <dataBar>
        <cfvo type="num" val="0"/>
        <cfvo type="num" val="1"/>
        <color rgb="FF63C384"/>
      </dataBar>
      <extLst>
        <ext xmlns:x14="http://schemas.microsoft.com/office/spreadsheetml/2009/9/main" uri="{B025F937-C7B1-47D3-B67F-A62EFF666E3E}">
          <x14:id>{20FBF2AB-29CE-46AB-B46C-0063D6F1EDA3}</x14:id>
        </ext>
      </extLst>
    </cfRule>
    <cfRule type="dataBar" priority="6338">
      <dataBar>
        <cfvo type="min"/>
        <cfvo type="max"/>
        <color rgb="FF008AEF"/>
      </dataBar>
      <extLst>
        <ext xmlns:x14="http://schemas.microsoft.com/office/spreadsheetml/2009/9/main" uri="{B025F937-C7B1-47D3-B67F-A62EFF666E3E}">
          <x14:id>{20710752-B9EA-4A85-9AAE-0C441A622E07}</x14:id>
        </ext>
      </extLst>
    </cfRule>
  </conditionalFormatting>
  <conditionalFormatting sqref="R80:R83">
    <cfRule type="dataBar" priority="6433">
      <dataBar>
        <cfvo type="num" val="0"/>
        <cfvo type="num" val="1"/>
        <color theme="9" tint="-0.499984740745262"/>
      </dataBar>
      <extLst>
        <ext xmlns:x14="http://schemas.microsoft.com/office/spreadsheetml/2009/9/main" uri="{B025F937-C7B1-47D3-B67F-A62EFF666E3E}">
          <x14:id>{8A0E4DAE-7580-434F-A17E-EAE95A035EAA}</x14:id>
        </ext>
      </extLst>
    </cfRule>
    <cfRule type="dataBar" priority="6434">
      <dataBar>
        <cfvo type="num" val="0"/>
        <cfvo type="num" val="1"/>
        <color rgb="FF638EC6"/>
      </dataBar>
      <extLst>
        <ext xmlns:x14="http://schemas.microsoft.com/office/spreadsheetml/2009/9/main" uri="{B025F937-C7B1-47D3-B67F-A62EFF666E3E}">
          <x14:id>{9E0E6D48-DFEB-4B1B-A64B-6C85959B96EE}</x14:id>
        </ext>
      </extLst>
    </cfRule>
    <cfRule type="dataBar" priority="6435">
      <dataBar>
        <cfvo type="num" val="0"/>
        <cfvo type="num" val="1"/>
        <color rgb="FF00B0F0"/>
      </dataBar>
      <extLst>
        <ext xmlns:x14="http://schemas.microsoft.com/office/spreadsheetml/2009/9/main" uri="{B025F937-C7B1-47D3-B67F-A62EFF666E3E}">
          <x14:id>{0865026B-3948-42F2-8272-5F4948B11A38}</x14:id>
        </ext>
      </extLst>
    </cfRule>
    <cfRule type="dataBar" priority="6436">
      <dataBar>
        <cfvo type="min"/>
        <cfvo type="max"/>
        <color rgb="FF00B0F0"/>
      </dataBar>
      <extLst>
        <ext xmlns:x14="http://schemas.microsoft.com/office/spreadsheetml/2009/9/main" uri="{B025F937-C7B1-47D3-B67F-A62EFF666E3E}">
          <x14:id>{96194773-7563-4F32-9FA8-BB0330BC9DA4}</x14:id>
        </ext>
      </extLst>
    </cfRule>
    <cfRule type="dataBar" priority="6437">
      <dataBar>
        <cfvo type="num" val="0"/>
        <cfvo type="num" val="1"/>
        <color rgb="FF63C384"/>
      </dataBar>
      <extLst>
        <ext xmlns:x14="http://schemas.microsoft.com/office/spreadsheetml/2009/9/main" uri="{B025F937-C7B1-47D3-B67F-A62EFF666E3E}">
          <x14:id>{BAF8DE1A-721C-4C3D-930A-3A7200755534}</x14:id>
        </ext>
      </extLst>
    </cfRule>
    <cfRule type="dataBar" priority="6438">
      <dataBar>
        <cfvo type="min"/>
        <cfvo type="max"/>
        <color rgb="FF008AEF"/>
      </dataBar>
      <extLst>
        <ext xmlns:x14="http://schemas.microsoft.com/office/spreadsheetml/2009/9/main" uri="{B025F937-C7B1-47D3-B67F-A62EFF666E3E}">
          <x14:id>{460C5F19-09E8-4983-A661-8DF2F373F3A1}</x14:id>
        </ext>
      </extLst>
    </cfRule>
  </conditionalFormatting>
  <conditionalFormatting sqref="R86:R113">
    <cfRule type="dataBar" priority="6152">
      <dataBar>
        <cfvo type="num" val="0"/>
        <cfvo type="num" val="1"/>
        <color theme="9" tint="-0.499984740745262"/>
      </dataBar>
      <extLst>
        <ext xmlns:x14="http://schemas.microsoft.com/office/spreadsheetml/2009/9/main" uri="{B025F937-C7B1-47D3-B67F-A62EFF666E3E}">
          <x14:id>{630FD5A8-ED5E-4263-940A-1450F4C62370}</x14:id>
        </ext>
      </extLst>
    </cfRule>
    <cfRule type="dataBar" priority="6153">
      <dataBar>
        <cfvo type="num" val="0"/>
        <cfvo type="num" val="1"/>
        <color rgb="FF638EC6"/>
      </dataBar>
      <extLst>
        <ext xmlns:x14="http://schemas.microsoft.com/office/spreadsheetml/2009/9/main" uri="{B025F937-C7B1-47D3-B67F-A62EFF666E3E}">
          <x14:id>{91A59979-4590-4D85-A165-5D85F2CF5855}</x14:id>
        </ext>
      </extLst>
    </cfRule>
    <cfRule type="dataBar" priority="6154">
      <dataBar>
        <cfvo type="num" val="0"/>
        <cfvo type="num" val="1"/>
        <color rgb="FF00B0F0"/>
      </dataBar>
      <extLst>
        <ext xmlns:x14="http://schemas.microsoft.com/office/spreadsheetml/2009/9/main" uri="{B025F937-C7B1-47D3-B67F-A62EFF666E3E}">
          <x14:id>{83ABEDAD-57F7-48CB-BB16-4ABA04439CA7}</x14:id>
        </ext>
      </extLst>
    </cfRule>
    <cfRule type="dataBar" priority="6155">
      <dataBar>
        <cfvo type="min"/>
        <cfvo type="max"/>
        <color rgb="FF00B0F0"/>
      </dataBar>
      <extLst>
        <ext xmlns:x14="http://schemas.microsoft.com/office/spreadsheetml/2009/9/main" uri="{B025F937-C7B1-47D3-B67F-A62EFF666E3E}">
          <x14:id>{5E3BA971-E78E-46DA-98DE-EED333B7FF3F}</x14:id>
        </ext>
      </extLst>
    </cfRule>
    <cfRule type="dataBar" priority="6156">
      <dataBar>
        <cfvo type="num" val="0"/>
        <cfvo type="num" val="1"/>
        <color rgb="FF63C384"/>
      </dataBar>
      <extLst>
        <ext xmlns:x14="http://schemas.microsoft.com/office/spreadsheetml/2009/9/main" uri="{B025F937-C7B1-47D3-B67F-A62EFF666E3E}">
          <x14:id>{20279CC1-A2A4-4D8A-8556-188D09103C56}</x14:id>
        </ext>
      </extLst>
    </cfRule>
    <cfRule type="dataBar" priority="6157">
      <dataBar>
        <cfvo type="min"/>
        <cfvo type="max"/>
        <color rgb="FF008AEF"/>
      </dataBar>
      <extLst>
        <ext xmlns:x14="http://schemas.microsoft.com/office/spreadsheetml/2009/9/main" uri="{B025F937-C7B1-47D3-B67F-A62EFF666E3E}">
          <x14:id>{62C44F62-47D6-439C-84DE-6CCA36F32711}</x14:id>
        </ext>
      </extLst>
    </cfRule>
  </conditionalFormatting>
  <conditionalFormatting sqref="R116:R121">
    <cfRule type="dataBar" priority="690">
      <dataBar>
        <cfvo type="num" val="0"/>
        <cfvo type="num" val="1"/>
        <color theme="9" tint="-0.499984740745262"/>
      </dataBar>
      <extLst>
        <ext xmlns:x14="http://schemas.microsoft.com/office/spreadsheetml/2009/9/main" uri="{B025F937-C7B1-47D3-B67F-A62EFF666E3E}">
          <x14:id>{1E9AC92B-43A2-4B12-A596-BECF047A2463}</x14:id>
        </ext>
      </extLst>
    </cfRule>
    <cfRule type="dataBar" priority="691">
      <dataBar>
        <cfvo type="num" val="0"/>
        <cfvo type="num" val="1"/>
        <color rgb="FF638EC6"/>
      </dataBar>
      <extLst>
        <ext xmlns:x14="http://schemas.microsoft.com/office/spreadsheetml/2009/9/main" uri="{B025F937-C7B1-47D3-B67F-A62EFF666E3E}">
          <x14:id>{66CFDFE7-696D-4002-A607-F82517A45BE1}</x14:id>
        </ext>
      </extLst>
    </cfRule>
    <cfRule type="dataBar" priority="692">
      <dataBar>
        <cfvo type="num" val="0"/>
        <cfvo type="num" val="1"/>
        <color rgb="FF00B0F0"/>
      </dataBar>
      <extLst>
        <ext xmlns:x14="http://schemas.microsoft.com/office/spreadsheetml/2009/9/main" uri="{B025F937-C7B1-47D3-B67F-A62EFF666E3E}">
          <x14:id>{D371B532-A61B-4348-A133-AA7CD5403EE4}</x14:id>
        </ext>
      </extLst>
    </cfRule>
    <cfRule type="dataBar" priority="693">
      <dataBar>
        <cfvo type="min"/>
        <cfvo type="max"/>
        <color rgb="FF00B0F0"/>
      </dataBar>
      <extLst>
        <ext xmlns:x14="http://schemas.microsoft.com/office/spreadsheetml/2009/9/main" uri="{B025F937-C7B1-47D3-B67F-A62EFF666E3E}">
          <x14:id>{708B7EFC-FED6-4C38-8BC2-D1575D72B81B}</x14:id>
        </ext>
      </extLst>
    </cfRule>
    <cfRule type="dataBar" priority="694">
      <dataBar>
        <cfvo type="num" val="0"/>
        <cfvo type="num" val="1"/>
        <color rgb="FF63C384"/>
      </dataBar>
      <extLst>
        <ext xmlns:x14="http://schemas.microsoft.com/office/spreadsheetml/2009/9/main" uri="{B025F937-C7B1-47D3-B67F-A62EFF666E3E}">
          <x14:id>{A738B301-60F5-4564-9F62-05EADAB0ED8F}</x14:id>
        </ext>
      </extLst>
    </cfRule>
    <cfRule type="dataBar" priority="695">
      <dataBar>
        <cfvo type="min"/>
        <cfvo type="max"/>
        <color rgb="FF008AEF"/>
      </dataBar>
      <extLst>
        <ext xmlns:x14="http://schemas.microsoft.com/office/spreadsheetml/2009/9/main" uri="{B025F937-C7B1-47D3-B67F-A62EFF666E3E}">
          <x14:id>{BEF2B764-4D30-48A0-AF9C-395339FBBDED}</x14:id>
        </ext>
      </extLst>
    </cfRule>
  </conditionalFormatting>
  <conditionalFormatting sqref="S9">
    <cfRule type="dataBar" priority="193">
      <dataBar>
        <cfvo type="num" val="0"/>
        <cfvo type="num" val="1"/>
        <color theme="9" tint="-0.499984740745262"/>
      </dataBar>
      <extLst>
        <ext xmlns:x14="http://schemas.microsoft.com/office/spreadsheetml/2009/9/main" uri="{B025F937-C7B1-47D3-B67F-A62EFF666E3E}">
          <x14:id>{BE67712A-5006-48C7-AC38-8AFB5264C176}</x14:id>
        </ext>
      </extLst>
    </cfRule>
    <cfRule type="dataBar" priority="194">
      <dataBar>
        <cfvo type="num" val="0"/>
        <cfvo type="num" val="1"/>
        <color rgb="FF638EC6"/>
      </dataBar>
      <extLst>
        <ext xmlns:x14="http://schemas.microsoft.com/office/spreadsheetml/2009/9/main" uri="{B025F937-C7B1-47D3-B67F-A62EFF666E3E}">
          <x14:id>{B12540AD-B949-4E78-9F4C-ABA26100068D}</x14:id>
        </ext>
      </extLst>
    </cfRule>
    <cfRule type="dataBar" priority="195">
      <dataBar>
        <cfvo type="num" val="0"/>
        <cfvo type="num" val="1"/>
        <color rgb="FF00B0F0"/>
      </dataBar>
      <extLst>
        <ext xmlns:x14="http://schemas.microsoft.com/office/spreadsheetml/2009/9/main" uri="{B025F937-C7B1-47D3-B67F-A62EFF666E3E}">
          <x14:id>{F9C0C2FF-0A08-45C3-8B25-321B9A9082D6}</x14:id>
        </ext>
      </extLst>
    </cfRule>
    <cfRule type="dataBar" priority="196">
      <dataBar>
        <cfvo type="min"/>
        <cfvo type="max"/>
        <color rgb="FF00B0F0"/>
      </dataBar>
      <extLst>
        <ext xmlns:x14="http://schemas.microsoft.com/office/spreadsheetml/2009/9/main" uri="{B025F937-C7B1-47D3-B67F-A62EFF666E3E}">
          <x14:id>{0E438299-1D9B-4B13-968A-2A37F2DA87D4}</x14:id>
        </ext>
      </extLst>
    </cfRule>
    <cfRule type="dataBar" priority="197">
      <dataBar>
        <cfvo type="num" val="0"/>
        <cfvo type="num" val="1"/>
        <color rgb="FF63C384"/>
      </dataBar>
      <extLst>
        <ext xmlns:x14="http://schemas.microsoft.com/office/spreadsheetml/2009/9/main" uri="{B025F937-C7B1-47D3-B67F-A62EFF666E3E}">
          <x14:id>{870FF30B-9035-4A3C-9315-596E4BBAFCC4}</x14:id>
        </ext>
      </extLst>
    </cfRule>
    <cfRule type="dataBar" priority="198">
      <dataBar>
        <cfvo type="min"/>
        <cfvo type="max"/>
        <color rgb="FF008AEF"/>
      </dataBar>
      <extLst>
        <ext xmlns:x14="http://schemas.microsoft.com/office/spreadsheetml/2009/9/main" uri="{B025F937-C7B1-47D3-B67F-A62EFF666E3E}">
          <x14:id>{B42DCEFB-7440-4111-AF51-FD715F2A1287}</x14:id>
        </ext>
      </extLst>
    </cfRule>
  </conditionalFormatting>
  <conditionalFormatting sqref="S10">
    <cfRule type="dataBar" priority="115">
      <dataBar>
        <cfvo type="num" val="0"/>
        <cfvo type="num" val="1"/>
        <color theme="9" tint="-0.499984740745262"/>
      </dataBar>
      <extLst>
        <ext xmlns:x14="http://schemas.microsoft.com/office/spreadsheetml/2009/9/main" uri="{B025F937-C7B1-47D3-B67F-A62EFF666E3E}">
          <x14:id>{1D6BD0C1-B008-45AC-8766-045D5A07136B}</x14:id>
        </ext>
      </extLst>
    </cfRule>
    <cfRule type="dataBar" priority="116">
      <dataBar>
        <cfvo type="num" val="0"/>
        <cfvo type="num" val="1"/>
        <color rgb="FF638EC6"/>
      </dataBar>
      <extLst>
        <ext xmlns:x14="http://schemas.microsoft.com/office/spreadsheetml/2009/9/main" uri="{B025F937-C7B1-47D3-B67F-A62EFF666E3E}">
          <x14:id>{63A12000-F6DD-4C67-B119-69BFB1E4F690}</x14:id>
        </ext>
      </extLst>
    </cfRule>
    <cfRule type="dataBar" priority="117">
      <dataBar>
        <cfvo type="num" val="0"/>
        <cfvo type="num" val="1"/>
        <color rgb="FF00B0F0"/>
      </dataBar>
      <extLst>
        <ext xmlns:x14="http://schemas.microsoft.com/office/spreadsheetml/2009/9/main" uri="{B025F937-C7B1-47D3-B67F-A62EFF666E3E}">
          <x14:id>{21520E4D-93C2-4293-B623-8709E0D78823}</x14:id>
        </ext>
      </extLst>
    </cfRule>
    <cfRule type="dataBar" priority="118">
      <dataBar>
        <cfvo type="min"/>
        <cfvo type="max"/>
        <color rgb="FF00B0F0"/>
      </dataBar>
      <extLst>
        <ext xmlns:x14="http://schemas.microsoft.com/office/spreadsheetml/2009/9/main" uri="{B025F937-C7B1-47D3-B67F-A62EFF666E3E}">
          <x14:id>{98D0347C-BF42-4E7C-AE2D-8D12B4F1AAFF}</x14:id>
        </ext>
      </extLst>
    </cfRule>
    <cfRule type="dataBar" priority="119">
      <dataBar>
        <cfvo type="num" val="0"/>
        <cfvo type="num" val="1"/>
        <color rgb="FF63C384"/>
      </dataBar>
      <extLst>
        <ext xmlns:x14="http://schemas.microsoft.com/office/spreadsheetml/2009/9/main" uri="{B025F937-C7B1-47D3-B67F-A62EFF666E3E}">
          <x14:id>{043EF3B1-6635-4564-BFBD-6A2896CDA9BA}</x14:id>
        </ext>
      </extLst>
    </cfRule>
    <cfRule type="dataBar" priority="120">
      <dataBar>
        <cfvo type="min"/>
        <cfvo type="max"/>
        <color rgb="FF008AEF"/>
      </dataBar>
      <extLst>
        <ext xmlns:x14="http://schemas.microsoft.com/office/spreadsheetml/2009/9/main" uri="{B025F937-C7B1-47D3-B67F-A62EFF666E3E}">
          <x14:id>{88F26C93-361D-4918-BAA2-73A242BF7D99}</x14:id>
        </ext>
      </extLst>
    </cfRule>
  </conditionalFormatting>
  <conditionalFormatting sqref="S15">
    <cfRule type="dataBar" priority="276">
      <dataBar>
        <cfvo type="num" val="0"/>
        <cfvo type="num" val="1"/>
        <color theme="9" tint="-0.499984740745262"/>
      </dataBar>
      <extLst>
        <ext xmlns:x14="http://schemas.microsoft.com/office/spreadsheetml/2009/9/main" uri="{B025F937-C7B1-47D3-B67F-A62EFF666E3E}">
          <x14:id>{21B1C845-83E2-484C-B62D-E9AA51E8D286}</x14:id>
        </ext>
      </extLst>
    </cfRule>
    <cfRule type="dataBar" priority="277">
      <dataBar>
        <cfvo type="num" val="0"/>
        <cfvo type="num" val="1"/>
        <color rgb="FF638EC6"/>
      </dataBar>
      <extLst>
        <ext xmlns:x14="http://schemas.microsoft.com/office/spreadsheetml/2009/9/main" uri="{B025F937-C7B1-47D3-B67F-A62EFF666E3E}">
          <x14:id>{84F7C4DA-3354-45F3-8E3F-E28D9F466C6B}</x14:id>
        </ext>
      </extLst>
    </cfRule>
    <cfRule type="dataBar" priority="278">
      <dataBar>
        <cfvo type="num" val="0"/>
        <cfvo type="num" val="1"/>
        <color rgb="FF00B0F0"/>
      </dataBar>
      <extLst>
        <ext xmlns:x14="http://schemas.microsoft.com/office/spreadsheetml/2009/9/main" uri="{B025F937-C7B1-47D3-B67F-A62EFF666E3E}">
          <x14:id>{BB5ADE82-2FB0-4FCC-AB8F-0E43EF3E8E7D}</x14:id>
        </ext>
      </extLst>
    </cfRule>
    <cfRule type="dataBar" priority="279">
      <dataBar>
        <cfvo type="min"/>
        <cfvo type="max"/>
        <color rgb="FF00B0F0"/>
      </dataBar>
      <extLst>
        <ext xmlns:x14="http://schemas.microsoft.com/office/spreadsheetml/2009/9/main" uri="{B025F937-C7B1-47D3-B67F-A62EFF666E3E}">
          <x14:id>{40F186EB-6E12-4DD4-970F-4EA4AFBB8855}</x14:id>
        </ext>
      </extLst>
    </cfRule>
    <cfRule type="dataBar" priority="280">
      <dataBar>
        <cfvo type="num" val="0"/>
        <cfvo type="num" val="1"/>
        <color rgb="FF63C384"/>
      </dataBar>
      <extLst>
        <ext xmlns:x14="http://schemas.microsoft.com/office/spreadsheetml/2009/9/main" uri="{B025F937-C7B1-47D3-B67F-A62EFF666E3E}">
          <x14:id>{ABCFDD54-444E-48B2-989A-14CDF88941E4}</x14:id>
        </ext>
      </extLst>
    </cfRule>
    <cfRule type="dataBar" priority="281">
      <dataBar>
        <cfvo type="min"/>
        <cfvo type="max"/>
        <color rgb="FF008AEF"/>
      </dataBar>
      <extLst>
        <ext xmlns:x14="http://schemas.microsoft.com/office/spreadsheetml/2009/9/main" uri="{B025F937-C7B1-47D3-B67F-A62EFF666E3E}">
          <x14:id>{994D3EB2-6B96-4A26-AB9D-047857BC1321}</x14:id>
        </ext>
      </extLst>
    </cfRule>
  </conditionalFormatting>
  <conditionalFormatting sqref="S16:S55 S11:S14">
    <cfRule type="dataBar" priority="5444">
      <dataBar>
        <cfvo type="num" val="0"/>
        <cfvo type="num" val="1"/>
        <color theme="9" tint="-0.499984740745262"/>
      </dataBar>
      <extLst>
        <ext xmlns:x14="http://schemas.microsoft.com/office/spreadsheetml/2009/9/main" uri="{B025F937-C7B1-47D3-B67F-A62EFF666E3E}">
          <x14:id>{4B25FF83-A915-4A7F-B922-7F2E2B58DA44}</x14:id>
        </ext>
      </extLst>
    </cfRule>
    <cfRule type="dataBar" priority="5445">
      <dataBar>
        <cfvo type="num" val="0"/>
        <cfvo type="num" val="1"/>
        <color rgb="FF638EC6"/>
      </dataBar>
      <extLst>
        <ext xmlns:x14="http://schemas.microsoft.com/office/spreadsheetml/2009/9/main" uri="{B025F937-C7B1-47D3-B67F-A62EFF666E3E}">
          <x14:id>{1CE26B12-CB4E-4FCF-B453-AC5526495C7C}</x14:id>
        </ext>
      </extLst>
    </cfRule>
    <cfRule type="dataBar" priority="5446">
      <dataBar>
        <cfvo type="num" val="0"/>
        <cfvo type="num" val="1"/>
        <color rgb="FF00B0F0"/>
      </dataBar>
      <extLst>
        <ext xmlns:x14="http://schemas.microsoft.com/office/spreadsheetml/2009/9/main" uri="{B025F937-C7B1-47D3-B67F-A62EFF666E3E}">
          <x14:id>{55BE3328-0F74-4AE7-93F6-A50271BB703E}</x14:id>
        </ext>
      </extLst>
    </cfRule>
    <cfRule type="dataBar" priority="5447">
      <dataBar>
        <cfvo type="min"/>
        <cfvo type="max"/>
        <color rgb="FF00B0F0"/>
      </dataBar>
      <extLst>
        <ext xmlns:x14="http://schemas.microsoft.com/office/spreadsheetml/2009/9/main" uri="{B025F937-C7B1-47D3-B67F-A62EFF666E3E}">
          <x14:id>{2FF9BA05-1E7E-46BF-A7B8-EE12BAA89825}</x14:id>
        </ext>
      </extLst>
    </cfRule>
    <cfRule type="dataBar" priority="5448">
      <dataBar>
        <cfvo type="num" val="0"/>
        <cfvo type="num" val="1"/>
        <color rgb="FF63C384"/>
      </dataBar>
      <extLst>
        <ext xmlns:x14="http://schemas.microsoft.com/office/spreadsheetml/2009/9/main" uri="{B025F937-C7B1-47D3-B67F-A62EFF666E3E}">
          <x14:id>{0565AE9E-6C7E-45D3-8812-B4544C03CB8F}</x14:id>
        </ext>
      </extLst>
    </cfRule>
    <cfRule type="dataBar" priority="5449">
      <dataBar>
        <cfvo type="min"/>
        <cfvo type="max"/>
        <color rgb="FF008AEF"/>
      </dataBar>
      <extLst>
        <ext xmlns:x14="http://schemas.microsoft.com/office/spreadsheetml/2009/9/main" uri="{B025F937-C7B1-47D3-B67F-A62EFF666E3E}">
          <x14:id>{A31E1EAF-672C-4B85-BF23-514102397EB1}</x14:id>
        </ext>
      </extLst>
    </cfRule>
  </conditionalFormatting>
  <conditionalFormatting sqref="S59:S60">
    <cfRule type="dataBar" priority="3723">
      <dataBar>
        <cfvo type="num" val="0"/>
        <cfvo type="num" val="1"/>
        <color theme="9" tint="-0.499984740745262"/>
      </dataBar>
      <extLst>
        <ext xmlns:x14="http://schemas.microsoft.com/office/spreadsheetml/2009/9/main" uri="{B025F937-C7B1-47D3-B67F-A62EFF666E3E}">
          <x14:id>{CBEFE655-4F4C-4CB2-A9BA-A6D82D740014}</x14:id>
        </ext>
      </extLst>
    </cfRule>
    <cfRule type="dataBar" priority="3724">
      <dataBar>
        <cfvo type="num" val="0"/>
        <cfvo type="num" val="1"/>
        <color rgb="FF638EC6"/>
      </dataBar>
      <extLst>
        <ext xmlns:x14="http://schemas.microsoft.com/office/spreadsheetml/2009/9/main" uri="{B025F937-C7B1-47D3-B67F-A62EFF666E3E}">
          <x14:id>{C12062C2-1445-48FB-8E1A-5673738FDAC2}</x14:id>
        </ext>
      </extLst>
    </cfRule>
    <cfRule type="dataBar" priority="3725">
      <dataBar>
        <cfvo type="num" val="0"/>
        <cfvo type="num" val="1"/>
        <color rgb="FF00B0F0"/>
      </dataBar>
      <extLst>
        <ext xmlns:x14="http://schemas.microsoft.com/office/spreadsheetml/2009/9/main" uri="{B025F937-C7B1-47D3-B67F-A62EFF666E3E}">
          <x14:id>{81BD25C0-059E-4F9D-BDCC-6B437DF0DE9F}</x14:id>
        </ext>
      </extLst>
    </cfRule>
    <cfRule type="dataBar" priority="3726">
      <dataBar>
        <cfvo type="min"/>
        <cfvo type="max"/>
        <color rgb="FF00B0F0"/>
      </dataBar>
      <extLst>
        <ext xmlns:x14="http://schemas.microsoft.com/office/spreadsheetml/2009/9/main" uri="{B025F937-C7B1-47D3-B67F-A62EFF666E3E}">
          <x14:id>{3BCF362A-E6E4-4946-BF9F-EA92AE259485}</x14:id>
        </ext>
      </extLst>
    </cfRule>
    <cfRule type="dataBar" priority="3727">
      <dataBar>
        <cfvo type="num" val="0"/>
        <cfvo type="num" val="1"/>
        <color rgb="FF63C384"/>
      </dataBar>
      <extLst>
        <ext xmlns:x14="http://schemas.microsoft.com/office/spreadsheetml/2009/9/main" uri="{B025F937-C7B1-47D3-B67F-A62EFF666E3E}">
          <x14:id>{CB201C6D-A257-4A8A-BEC5-6183C20D9C64}</x14:id>
        </ext>
      </extLst>
    </cfRule>
    <cfRule type="dataBar" priority="3728">
      <dataBar>
        <cfvo type="min"/>
        <cfvo type="max"/>
        <color rgb="FF008AEF"/>
      </dataBar>
      <extLst>
        <ext xmlns:x14="http://schemas.microsoft.com/office/spreadsheetml/2009/9/main" uri="{B025F937-C7B1-47D3-B67F-A62EFF666E3E}">
          <x14:id>{1C90854B-B683-4A27-91B5-859646D5108A}</x14:id>
        </ext>
      </extLst>
    </cfRule>
  </conditionalFormatting>
  <conditionalFormatting sqref="S64:S76">
    <cfRule type="dataBar" priority="6339">
      <dataBar>
        <cfvo type="num" val="0"/>
        <cfvo type="num" val="1"/>
        <color theme="9" tint="-0.499984740745262"/>
      </dataBar>
      <extLst>
        <ext xmlns:x14="http://schemas.microsoft.com/office/spreadsheetml/2009/9/main" uri="{B025F937-C7B1-47D3-B67F-A62EFF666E3E}">
          <x14:id>{50501057-FE84-4ED3-B107-BF36B6815436}</x14:id>
        </ext>
      </extLst>
    </cfRule>
    <cfRule type="dataBar" priority="6340">
      <dataBar>
        <cfvo type="num" val="0"/>
        <cfvo type="num" val="1"/>
        <color rgb="FF638EC6"/>
      </dataBar>
      <extLst>
        <ext xmlns:x14="http://schemas.microsoft.com/office/spreadsheetml/2009/9/main" uri="{B025F937-C7B1-47D3-B67F-A62EFF666E3E}">
          <x14:id>{5810E131-C92F-4BE8-B5C1-F931BF7B0FD6}</x14:id>
        </ext>
      </extLst>
    </cfRule>
    <cfRule type="dataBar" priority="6341">
      <dataBar>
        <cfvo type="num" val="0"/>
        <cfvo type="num" val="1"/>
        <color rgb="FF00B0F0"/>
      </dataBar>
      <extLst>
        <ext xmlns:x14="http://schemas.microsoft.com/office/spreadsheetml/2009/9/main" uri="{B025F937-C7B1-47D3-B67F-A62EFF666E3E}">
          <x14:id>{F60C266A-6DED-404F-99ED-F51B880E443C}</x14:id>
        </ext>
      </extLst>
    </cfRule>
    <cfRule type="dataBar" priority="6342">
      <dataBar>
        <cfvo type="min"/>
        <cfvo type="max"/>
        <color rgb="FF00B0F0"/>
      </dataBar>
      <extLst>
        <ext xmlns:x14="http://schemas.microsoft.com/office/spreadsheetml/2009/9/main" uri="{B025F937-C7B1-47D3-B67F-A62EFF666E3E}">
          <x14:id>{A2993A88-7C88-4DAD-9268-E2E0473F3AEE}</x14:id>
        </ext>
      </extLst>
    </cfRule>
    <cfRule type="dataBar" priority="6343">
      <dataBar>
        <cfvo type="num" val="0"/>
        <cfvo type="num" val="1"/>
        <color rgb="FF63C384"/>
      </dataBar>
      <extLst>
        <ext xmlns:x14="http://schemas.microsoft.com/office/spreadsheetml/2009/9/main" uri="{B025F937-C7B1-47D3-B67F-A62EFF666E3E}">
          <x14:id>{6C56D286-0607-4F90-85CD-839C0BC64055}</x14:id>
        </ext>
      </extLst>
    </cfRule>
    <cfRule type="dataBar" priority="6344">
      <dataBar>
        <cfvo type="min"/>
        <cfvo type="max"/>
        <color rgb="FF008AEF"/>
      </dataBar>
      <extLst>
        <ext xmlns:x14="http://schemas.microsoft.com/office/spreadsheetml/2009/9/main" uri="{B025F937-C7B1-47D3-B67F-A62EFF666E3E}">
          <x14:id>{05694F1C-E3B5-47F1-B389-A2CBAEABF612}</x14:id>
        </ext>
      </extLst>
    </cfRule>
  </conditionalFormatting>
  <conditionalFormatting sqref="S80:S83">
    <cfRule type="dataBar" priority="6445">
      <dataBar>
        <cfvo type="num" val="0"/>
        <cfvo type="num" val="1"/>
        <color theme="9" tint="-0.499984740745262"/>
      </dataBar>
      <extLst>
        <ext xmlns:x14="http://schemas.microsoft.com/office/spreadsheetml/2009/9/main" uri="{B025F937-C7B1-47D3-B67F-A62EFF666E3E}">
          <x14:id>{0CCA6124-3442-4256-A305-BCA5A7200F07}</x14:id>
        </ext>
      </extLst>
    </cfRule>
    <cfRule type="dataBar" priority="6446">
      <dataBar>
        <cfvo type="num" val="0"/>
        <cfvo type="num" val="1"/>
        <color rgb="FF638EC6"/>
      </dataBar>
      <extLst>
        <ext xmlns:x14="http://schemas.microsoft.com/office/spreadsheetml/2009/9/main" uri="{B025F937-C7B1-47D3-B67F-A62EFF666E3E}">
          <x14:id>{AEADC709-65DF-4338-B58C-BA95B94C7A6A}</x14:id>
        </ext>
      </extLst>
    </cfRule>
    <cfRule type="dataBar" priority="6447">
      <dataBar>
        <cfvo type="num" val="0"/>
        <cfvo type="num" val="1"/>
        <color rgb="FF00B0F0"/>
      </dataBar>
      <extLst>
        <ext xmlns:x14="http://schemas.microsoft.com/office/spreadsheetml/2009/9/main" uri="{B025F937-C7B1-47D3-B67F-A62EFF666E3E}">
          <x14:id>{74A97365-7590-4A39-8EA6-EFEA05784CCC}</x14:id>
        </ext>
      </extLst>
    </cfRule>
    <cfRule type="dataBar" priority="6448">
      <dataBar>
        <cfvo type="min"/>
        <cfvo type="max"/>
        <color rgb="FF00B0F0"/>
      </dataBar>
      <extLst>
        <ext xmlns:x14="http://schemas.microsoft.com/office/spreadsheetml/2009/9/main" uri="{B025F937-C7B1-47D3-B67F-A62EFF666E3E}">
          <x14:id>{B1449219-F3A9-4DF7-869D-10B7EF477761}</x14:id>
        </ext>
      </extLst>
    </cfRule>
    <cfRule type="dataBar" priority="6449">
      <dataBar>
        <cfvo type="num" val="0"/>
        <cfvo type="num" val="1"/>
        <color rgb="FF63C384"/>
      </dataBar>
      <extLst>
        <ext xmlns:x14="http://schemas.microsoft.com/office/spreadsheetml/2009/9/main" uri="{B025F937-C7B1-47D3-B67F-A62EFF666E3E}">
          <x14:id>{6E3B35D1-40F2-48BE-B0ED-6DAF4C24340C}</x14:id>
        </ext>
      </extLst>
    </cfRule>
    <cfRule type="dataBar" priority="6450">
      <dataBar>
        <cfvo type="min"/>
        <cfvo type="max"/>
        <color rgb="FF008AEF"/>
      </dataBar>
      <extLst>
        <ext xmlns:x14="http://schemas.microsoft.com/office/spreadsheetml/2009/9/main" uri="{B025F937-C7B1-47D3-B67F-A62EFF666E3E}">
          <x14:id>{806C7575-5667-449B-A28B-3748393A1919}</x14:id>
        </ext>
      </extLst>
    </cfRule>
  </conditionalFormatting>
  <conditionalFormatting sqref="S86:S113">
    <cfRule type="dataBar" priority="6164">
      <dataBar>
        <cfvo type="num" val="0"/>
        <cfvo type="num" val="1"/>
        <color theme="9" tint="-0.499984740745262"/>
      </dataBar>
      <extLst>
        <ext xmlns:x14="http://schemas.microsoft.com/office/spreadsheetml/2009/9/main" uri="{B025F937-C7B1-47D3-B67F-A62EFF666E3E}">
          <x14:id>{C1877304-9FAF-4EBF-9DF3-F515DA29B40B}</x14:id>
        </ext>
      </extLst>
    </cfRule>
    <cfRule type="dataBar" priority="6165">
      <dataBar>
        <cfvo type="num" val="0"/>
        <cfvo type="num" val="1"/>
        <color rgb="FF638EC6"/>
      </dataBar>
      <extLst>
        <ext xmlns:x14="http://schemas.microsoft.com/office/spreadsheetml/2009/9/main" uri="{B025F937-C7B1-47D3-B67F-A62EFF666E3E}">
          <x14:id>{83472743-054A-44B1-800D-EAEE5975325E}</x14:id>
        </ext>
      </extLst>
    </cfRule>
    <cfRule type="dataBar" priority="6166">
      <dataBar>
        <cfvo type="num" val="0"/>
        <cfvo type="num" val="1"/>
        <color rgb="FF00B0F0"/>
      </dataBar>
      <extLst>
        <ext xmlns:x14="http://schemas.microsoft.com/office/spreadsheetml/2009/9/main" uri="{B025F937-C7B1-47D3-B67F-A62EFF666E3E}">
          <x14:id>{040C495A-1DE4-4BCF-9914-5CCB56AB1242}</x14:id>
        </ext>
      </extLst>
    </cfRule>
    <cfRule type="dataBar" priority="6167">
      <dataBar>
        <cfvo type="min"/>
        <cfvo type="max"/>
        <color rgb="FF00B0F0"/>
      </dataBar>
      <extLst>
        <ext xmlns:x14="http://schemas.microsoft.com/office/spreadsheetml/2009/9/main" uri="{B025F937-C7B1-47D3-B67F-A62EFF666E3E}">
          <x14:id>{FF47ACB1-E0A8-42E8-B28C-7AE7ADA586DE}</x14:id>
        </ext>
      </extLst>
    </cfRule>
    <cfRule type="dataBar" priority="6168">
      <dataBar>
        <cfvo type="num" val="0"/>
        <cfvo type="num" val="1"/>
        <color rgb="FF63C384"/>
      </dataBar>
      <extLst>
        <ext xmlns:x14="http://schemas.microsoft.com/office/spreadsheetml/2009/9/main" uri="{B025F937-C7B1-47D3-B67F-A62EFF666E3E}">
          <x14:id>{743F9BDD-1BAA-48EB-A579-DC2FF48D0536}</x14:id>
        </ext>
      </extLst>
    </cfRule>
    <cfRule type="dataBar" priority="6169">
      <dataBar>
        <cfvo type="min"/>
        <cfvo type="max"/>
        <color rgb="FF008AEF"/>
      </dataBar>
      <extLst>
        <ext xmlns:x14="http://schemas.microsoft.com/office/spreadsheetml/2009/9/main" uri="{B025F937-C7B1-47D3-B67F-A62EFF666E3E}">
          <x14:id>{8EB03D6A-C73E-4139-BFEB-513E6007012C}</x14:id>
        </ext>
      </extLst>
    </cfRule>
  </conditionalFormatting>
  <conditionalFormatting sqref="S116:S121">
    <cfRule type="dataBar" priority="684">
      <dataBar>
        <cfvo type="num" val="0"/>
        <cfvo type="num" val="1"/>
        <color theme="9" tint="-0.499984740745262"/>
      </dataBar>
      <extLst>
        <ext xmlns:x14="http://schemas.microsoft.com/office/spreadsheetml/2009/9/main" uri="{B025F937-C7B1-47D3-B67F-A62EFF666E3E}">
          <x14:id>{606F8F70-7F32-420B-ACA6-7FEA8043C876}</x14:id>
        </ext>
      </extLst>
    </cfRule>
    <cfRule type="dataBar" priority="685">
      <dataBar>
        <cfvo type="num" val="0"/>
        <cfvo type="num" val="1"/>
        <color rgb="FF638EC6"/>
      </dataBar>
      <extLst>
        <ext xmlns:x14="http://schemas.microsoft.com/office/spreadsheetml/2009/9/main" uri="{B025F937-C7B1-47D3-B67F-A62EFF666E3E}">
          <x14:id>{E8DF9FB4-48C7-42D2-9B11-275B5563C193}</x14:id>
        </ext>
      </extLst>
    </cfRule>
    <cfRule type="dataBar" priority="686">
      <dataBar>
        <cfvo type="num" val="0"/>
        <cfvo type="num" val="1"/>
        <color rgb="FF00B0F0"/>
      </dataBar>
      <extLst>
        <ext xmlns:x14="http://schemas.microsoft.com/office/spreadsheetml/2009/9/main" uri="{B025F937-C7B1-47D3-B67F-A62EFF666E3E}">
          <x14:id>{ECE1809C-1F9B-4123-9FC8-5617D6DB7C2E}</x14:id>
        </ext>
      </extLst>
    </cfRule>
    <cfRule type="dataBar" priority="687">
      <dataBar>
        <cfvo type="min"/>
        <cfvo type="max"/>
        <color rgb="FF00B0F0"/>
      </dataBar>
      <extLst>
        <ext xmlns:x14="http://schemas.microsoft.com/office/spreadsheetml/2009/9/main" uri="{B025F937-C7B1-47D3-B67F-A62EFF666E3E}">
          <x14:id>{D6CF2788-7BBE-490E-A9C2-1065A3EFB57F}</x14:id>
        </ext>
      </extLst>
    </cfRule>
    <cfRule type="dataBar" priority="688">
      <dataBar>
        <cfvo type="num" val="0"/>
        <cfvo type="num" val="1"/>
        <color rgb="FF63C384"/>
      </dataBar>
      <extLst>
        <ext xmlns:x14="http://schemas.microsoft.com/office/spreadsheetml/2009/9/main" uri="{B025F937-C7B1-47D3-B67F-A62EFF666E3E}">
          <x14:id>{F5DD614F-3167-43B4-92E6-DA7FB1455557}</x14:id>
        </ext>
      </extLst>
    </cfRule>
    <cfRule type="dataBar" priority="689">
      <dataBar>
        <cfvo type="min"/>
        <cfvo type="max"/>
        <color rgb="FF008AEF"/>
      </dataBar>
      <extLst>
        <ext xmlns:x14="http://schemas.microsoft.com/office/spreadsheetml/2009/9/main" uri="{B025F937-C7B1-47D3-B67F-A62EFF666E3E}">
          <x14:id>{7FEDC004-529F-4105-B9D6-D56C08C26227}</x14:id>
        </ext>
      </extLst>
    </cfRule>
  </conditionalFormatting>
  <conditionalFormatting sqref="T9">
    <cfRule type="dataBar" priority="199">
      <dataBar>
        <cfvo type="num" val="0"/>
        <cfvo type="num" val="1"/>
        <color theme="9" tint="-0.499984740745262"/>
      </dataBar>
      <extLst>
        <ext xmlns:x14="http://schemas.microsoft.com/office/spreadsheetml/2009/9/main" uri="{B025F937-C7B1-47D3-B67F-A62EFF666E3E}">
          <x14:id>{7FEBA1E5-FB1F-4134-B581-22BED5039B60}</x14:id>
        </ext>
      </extLst>
    </cfRule>
    <cfRule type="dataBar" priority="200">
      <dataBar>
        <cfvo type="num" val="0"/>
        <cfvo type="num" val="1"/>
        <color rgb="FF638EC6"/>
      </dataBar>
      <extLst>
        <ext xmlns:x14="http://schemas.microsoft.com/office/spreadsheetml/2009/9/main" uri="{B025F937-C7B1-47D3-B67F-A62EFF666E3E}">
          <x14:id>{0CC186AF-7458-4002-B8E9-A3995E77DA81}</x14:id>
        </ext>
      </extLst>
    </cfRule>
    <cfRule type="dataBar" priority="201">
      <dataBar>
        <cfvo type="num" val="0"/>
        <cfvo type="num" val="1"/>
        <color rgb="FF00B0F0"/>
      </dataBar>
      <extLst>
        <ext xmlns:x14="http://schemas.microsoft.com/office/spreadsheetml/2009/9/main" uri="{B025F937-C7B1-47D3-B67F-A62EFF666E3E}">
          <x14:id>{972000B6-7A68-492C-9A38-FD74663D8396}</x14:id>
        </ext>
      </extLst>
    </cfRule>
    <cfRule type="dataBar" priority="202">
      <dataBar>
        <cfvo type="min"/>
        <cfvo type="max"/>
        <color rgb="FF00B0F0"/>
      </dataBar>
      <extLst>
        <ext xmlns:x14="http://schemas.microsoft.com/office/spreadsheetml/2009/9/main" uri="{B025F937-C7B1-47D3-B67F-A62EFF666E3E}">
          <x14:id>{6EE83B3C-C853-4F04-B7B3-8A9F075AEEB7}</x14:id>
        </ext>
      </extLst>
    </cfRule>
    <cfRule type="dataBar" priority="203">
      <dataBar>
        <cfvo type="num" val="0"/>
        <cfvo type="num" val="1"/>
        <color rgb="FF63C384"/>
      </dataBar>
      <extLst>
        <ext xmlns:x14="http://schemas.microsoft.com/office/spreadsheetml/2009/9/main" uri="{B025F937-C7B1-47D3-B67F-A62EFF666E3E}">
          <x14:id>{B747BB24-3378-486B-BECF-ABF67D3398DB}</x14:id>
        </ext>
      </extLst>
    </cfRule>
    <cfRule type="dataBar" priority="204">
      <dataBar>
        <cfvo type="min"/>
        <cfvo type="max"/>
        <color rgb="FF008AEF"/>
      </dataBar>
      <extLst>
        <ext xmlns:x14="http://schemas.microsoft.com/office/spreadsheetml/2009/9/main" uri="{B025F937-C7B1-47D3-B67F-A62EFF666E3E}">
          <x14:id>{E419A0D1-861D-45F7-A54A-ED397F81A5DD}</x14:id>
        </ext>
      </extLst>
    </cfRule>
  </conditionalFormatting>
  <conditionalFormatting sqref="T10">
    <cfRule type="dataBar" priority="121">
      <dataBar>
        <cfvo type="num" val="0"/>
        <cfvo type="num" val="1"/>
        <color theme="9" tint="-0.499984740745262"/>
      </dataBar>
      <extLst>
        <ext xmlns:x14="http://schemas.microsoft.com/office/spreadsheetml/2009/9/main" uri="{B025F937-C7B1-47D3-B67F-A62EFF666E3E}">
          <x14:id>{AAB23BE2-BB4B-437B-9CFF-63EBCAA27B3F}</x14:id>
        </ext>
      </extLst>
    </cfRule>
    <cfRule type="dataBar" priority="122">
      <dataBar>
        <cfvo type="num" val="0"/>
        <cfvo type="num" val="1"/>
        <color rgb="FF638EC6"/>
      </dataBar>
      <extLst>
        <ext xmlns:x14="http://schemas.microsoft.com/office/spreadsheetml/2009/9/main" uri="{B025F937-C7B1-47D3-B67F-A62EFF666E3E}">
          <x14:id>{23CCD026-9E0A-4C1F-9D44-850B1AB009B6}</x14:id>
        </ext>
      </extLst>
    </cfRule>
    <cfRule type="dataBar" priority="123">
      <dataBar>
        <cfvo type="num" val="0"/>
        <cfvo type="num" val="1"/>
        <color rgb="FF00B0F0"/>
      </dataBar>
      <extLst>
        <ext xmlns:x14="http://schemas.microsoft.com/office/spreadsheetml/2009/9/main" uri="{B025F937-C7B1-47D3-B67F-A62EFF666E3E}">
          <x14:id>{B875E472-0E95-4C83-BAA3-75B91D0E130A}</x14:id>
        </ext>
      </extLst>
    </cfRule>
    <cfRule type="dataBar" priority="124">
      <dataBar>
        <cfvo type="min"/>
        <cfvo type="max"/>
        <color rgb="FF00B0F0"/>
      </dataBar>
      <extLst>
        <ext xmlns:x14="http://schemas.microsoft.com/office/spreadsheetml/2009/9/main" uri="{B025F937-C7B1-47D3-B67F-A62EFF666E3E}">
          <x14:id>{5D1426C8-FE47-44FC-9C21-648B08158881}</x14:id>
        </ext>
      </extLst>
    </cfRule>
    <cfRule type="dataBar" priority="125">
      <dataBar>
        <cfvo type="num" val="0"/>
        <cfvo type="num" val="1"/>
        <color rgb="FF63C384"/>
      </dataBar>
      <extLst>
        <ext xmlns:x14="http://schemas.microsoft.com/office/spreadsheetml/2009/9/main" uri="{B025F937-C7B1-47D3-B67F-A62EFF666E3E}">
          <x14:id>{B16F361B-F86B-48AC-98D4-C848F1154125}</x14:id>
        </ext>
      </extLst>
    </cfRule>
    <cfRule type="dataBar" priority="126">
      <dataBar>
        <cfvo type="min"/>
        <cfvo type="max"/>
        <color rgb="FF008AEF"/>
      </dataBar>
      <extLst>
        <ext xmlns:x14="http://schemas.microsoft.com/office/spreadsheetml/2009/9/main" uri="{B025F937-C7B1-47D3-B67F-A62EFF666E3E}">
          <x14:id>{BD823ABD-9AA6-46B0-97D9-9CB5F760E6E6}</x14:id>
        </ext>
      </extLst>
    </cfRule>
  </conditionalFormatting>
  <conditionalFormatting sqref="T15">
    <cfRule type="dataBar" priority="282">
      <dataBar>
        <cfvo type="num" val="0"/>
        <cfvo type="num" val="1"/>
        <color theme="9" tint="-0.499984740745262"/>
      </dataBar>
      <extLst>
        <ext xmlns:x14="http://schemas.microsoft.com/office/spreadsheetml/2009/9/main" uri="{B025F937-C7B1-47D3-B67F-A62EFF666E3E}">
          <x14:id>{0F170DB8-D09E-4FED-B6AB-CA0A54C99290}</x14:id>
        </ext>
      </extLst>
    </cfRule>
    <cfRule type="dataBar" priority="283">
      <dataBar>
        <cfvo type="num" val="0"/>
        <cfvo type="num" val="1"/>
        <color rgb="FF638EC6"/>
      </dataBar>
      <extLst>
        <ext xmlns:x14="http://schemas.microsoft.com/office/spreadsheetml/2009/9/main" uri="{B025F937-C7B1-47D3-B67F-A62EFF666E3E}">
          <x14:id>{BD2B5FA3-4E66-48C6-9049-5EBED22F7B38}</x14:id>
        </ext>
      </extLst>
    </cfRule>
    <cfRule type="dataBar" priority="284">
      <dataBar>
        <cfvo type="num" val="0"/>
        <cfvo type="num" val="1"/>
        <color rgb="FF00B0F0"/>
      </dataBar>
      <extLst>
        <ext xmlns:x14="http://schemas.microsoft.com/office/spreadsheetml/2009/9/main" uri="{B025F937-C7B1-47D3-B67F-A62EFF666E3E}">
          <x14:id>{D1F7DDBE-86C6-459F-A319-0D0A49C1A186}</x14:id>
        </ext>
      </extLst>
    </cfRule>
    <cfRule type="dataBar" priority="285">
      <dataBar>
        <cfvo type="min"/>
        <cfvo type="max"/>
        <color rgb="FF00B0F0"/>
      </dataBar>
      <extLst>
        <ext xmlns:x14="http://schemas.microsoft.com/office/spreadsheetml/2009/9/main" uri="{B025F937-C7B1-47D3-B67F-A62EFF666E3E}">
          <x14:id>{087F48E2-9DE9-46F0-9E45-BDE806C47370}</x14:id>
        </ext>
      </extLst>
    </cfRule>
    <cfRule type="dataBar" priority="286">
      <dataBar>
        <cfvo type="num" val="0"/>
        <cfvo type="num" val="1"/>
        <color rgb="FF63C384"/>
      </dataBar>
      <extLst>
        <ext xmlns:x14="http://schemas.microsoft.com/office/spreadsheetml/2009/9/main" uri="{B025F937-C7B1-47D3-B67F-A62EFF666E3E}">
          <x14:id>{D6C60539-D1E2-40FB-8F40-39F30D0658CC}</x14:id>
        </ext>
      </extLst>
    </cfRule>
    <cfRule type="dataBar" priority="287">
      <dataBar>
        <cfvo type="min"/>
        <cfvo type="max"/>
        <color rgb="FF008AEF"/>
      </dataBar>
      <extLst>
        <ext xmlns:x14="http://schemas.microsoft.com/office/spreadsheetml/2009/9/main" uri="{B025F937-C7B1-47D3-B67F-A62EFF666E3E}">
          <x14:id>{EF02896A-3055-4788-BDF9-2F5864573D14}</x14:id>
        </ext>
      </extLst>
    </cfRule>
  </conditionalFormatting>
  <conditionalFormatting sqref="T16:T55 T11:T14">
    <cfRule type="dataBar" priority="5462">
      <dataBar>
        <cfvo type="num" val="0"/>
        <cfvo type="num" val="1"/>
        <color theme="9" tint="-0.499984740745262"/>
      </dataBar>
      <extLst>
        <ext xmlns:x14="http://schemas.microsoft.com/office/spreadsheetml/2009/9/main" uri="{B025F937-C7B1-47D3-B67F-A62EFF666E3E}">
          <x14:id>{4EF9D4B4-23E9-4672-A908-4B4889124BC9}</x14:id>
        </ext>
      </extLst>
    </cfRule>
    <cfRule type="dataBar" priority="5463">
      <dataBar>
        <cfvo type="num" val="0"/>
        <cfvo type="num" val="1"/>
        <color rgb="FF638EC6"/>
      </dataBar>
      <extLst>
        <ext xmlns:x14="http://schemas.microsoft.com/office/spreadsheetml/2009/9/main" uri="{B025F937-C7B1-47D3-B67F-A62EFF666E3E}">
          <x14:id>{B66C651A-BA1B-425E-B338-00062486B42E}</x14:id>
        </ext>
      </extLst>
    </cfRule>
    <cfRule type="dataBar" priority="5464">
      <dataBar>
        <cfvo type="num" val="0"/>
        <cfvo type="num" val="1"/>
        <color rgb="FF00B0F0"/>
      </dataBar>
      <extLst>
        <ext xmlns:x14="http://schemas.microsoft.com/office/spreadsheetml/2009/9/main" uri="{B025F937-C7B1-47D3-B67F-A62EFF666E3E}">
          <x14:id>{55711EE2-05FC-42BA-A7E5-240FAA09C943}</x14:id>
        </ext>
      </extLst>
    </cfRule>
    <cfRule type="dataBar" priority="5465">
      <dataBar>
        <cfvo type="min"/>
        <cfvo type="max"/>
        <color rgb="FF00B0F0"/>
      </dataBar>
      <extLst>
        <ext xmlns:x14="http://schemas.microsoft.com/office/spreadsheetml/2009/9/main" uri="{B025F937-C7B1-47D3-B67F-A62EFF666E3E}">
          <x14:id>{9100FF3B-6895-45A6-BC42-AFA37D018388}</x14:id>
        </ext>
      </extLst>
    </cfRule>
    <cfRule type="dataBar" priority="5466">
      <dataBar>
        <cfvo type="num" val="0"/>
        <cfvo type="num" val="1"/>
        <color rgb="FF63C384"/>
      </dataBar>
      <extLst>
        <ext xmlns:x14="http://schemas.microsoft.com/office/spreadsheetml/2009/9/main" uri="{B025F937-C7B1-47D3-B67F-A62EFF666E3E}">
          <x14:id>{96DCD693-4682-4747-9C12-95B5B5325CE2}</x14:id>
        </ext>
      </extLst>
    </cfRule>
    <cfRule type="dataBar" priority="5467">
      <dataBar>
        <cfvo type="min"/>
        <cfvo type="max"/>
        <color rgb="FF008AEF"/>
      </dataBar>
      <extLst>
        <ext xmlns:x14="http://schemas.microsoft.com/office/spreadsheetml/2009/9/main" uri="{B025F937-C7B1-47D3-B67F-A62EFF666E3E}">
          <x14:id>{5D67086C-8023-4262-A833-02D1FC08FE9C}</x14:id>
        </ext>
      </extLst>
    </cfRule>
  </conditionalFormatting>
  <conditionalFormatting sqref="T59:T60">
    <cfRule type="dataBar" priority="3729">
      <dataBar>
        <cfvo type="num" val="0"/>
        <cfvo type="num" val="1"/>
        <color theme="9" tint="-0.499984740745262"/>
      </dataBar>
      <extLst>
        <ext xmlns:x14="http://schemas.microsoft.com/office/spreadsheetml/2009/9/main" uri="{B025F937-C7B1-47D3-B67F-A62EFF666E3E}">
          <x14:id>{45ECDFD6-92D7-4B22-9551-E39DBEC8592C}</x14:id>
        </ext>
      </extLst>
    </cfRule>
    <cfRule type="dataBar" priority="3730">
      <dataBar>
        <cfvo type="num" val="0"/>
        <cfvo type="num" val="1"/>
        <color rgb="FF638EC6"/>
      </dataBar>
      <extLst>
        <ext xmlns:x14="http://schemas.microsoft.com/office/spreadsheetml/2009/9/main" uri="{B025F937-C7B1-47D3-B67F-A62EFF666E3E}">
          <x14:id>{1F9B56F9-34DF-4BE2-AAED-BA91B2B3E215}</x14:id>
        </ext>
      </extLst>
    </cfRule>
    <cfRule type="dataBar" priority="3731">
      <dataBar>
        <cfvo type="num" val="0"/>
        <cfvo type="num" val="1"/>
        <color rgb="FF00B0F0"/>
      </dataBar>
      <extLst>
        <ext xmlns:x14="http://schemas.microsoft.com/office/spreadsheetml/2009/9/main" uri="{B025F937-C7B1-47D3-B67F-A62EFF666E3E}">
          <x14:id>{7AF65C18-EBFF-4AD5-885D-3236101C9C61}</x14:id>
        </ext>
      </extLst>
    </cfRule>
    <cfRule type="dataBar" priority="3732">
      <dataBar>
        <cfvo type="min"/>
        <cfvo type="max"/>
        <color rgb="FF00B0F0"/>
      </dataBar>
      <extLst>
        <ext xmlns:x14="http://schemas.microsoft.com/office/spreadsheetml/2009/9/main" uri="{B025F937-C7B1-47D3-B67F-A62EFF666E3E}">
          <x14:id>{420F6078-F696-45DA-830F-A6D2B84F0A07}</x14:id>
        </ext>
      </extLst>
    </cfRule>
    <cfRule type="dataBar" priority="3733">
      <dataBar>
        <cfvo type="num" val="0"/>
        <cfvo type="num" val="1"/>
        <color rgb="FF63C384"/>
      </dataBar>
      <extLst>
        <ext xmlns:x14="http://schemas.microsoft.com/office/spreadsheetml/2009/9/main" uri="{B025F937-C7B1-47D3-B67F-A62EFF666E3E}">
          <x14:id>{72F0A7E3-654B-4936-B2FD-E4B63CB4D42B}</x14:id>
        </ext>
      </extLst>
    </cfRule>
    <cfRule type="dataBar" priority="3734">
      <dataBar>
        <cfvo type="min"/>
        <cfvo type="max"/>
        <color rgb="FF008AEF"/>
      </dataBar>
      <extLst>
        <ext xmlns:x14="http://schemas.microsoft.com/office/spreadsheetml/2009/9/main" uri="{B025F937-C7B1-47D3-B67F-A62EFF666E3E}">
          <x14:id>{D5103EF7-0C56-4461-9248-1A4CB4D34CA0}</x14:id>
        </ext>
      </extLst>
    </cfRule>
  </conditionalFormatting>
  <conditionalFormatting sqref="T64:T76">
    <cfRule type="dataBar" priority="6345">
      <dataBar>
        <cfvo type="num" val="0"/>
        <cfvo type="num" val="1"/>
        <color theme="9" tint="-0.499984740745262"/>
      </dataBar>
      <extLst>
        <ext xmlns:x14="http://schemas.microsoft.com/office/spreadsheetml/2009/9/main" uri="{B025F937-C7B1-47D3-B67F-A62EFF666E3E}">
          <x14:id>{D213C394-1E60-449B-85ED-00601BA81F05}</x14:id>
        </ext>
      </extLst>
    </cfRule>
    <cfRule type="dataBar" priority="6346">
      <dataBar>
        <cfvo type="num" val="0"/>
        <cfvo type="num" val="1"/>
        <color rgb="FF638EC6"/>
      </dataBar>
      <extLst>
        <ext xmlns:x14="http://schemas.microsoft.com/office/spreadsheetml/2009/9/main" uri="{B025F937-C7B1-47D3-B67F-A62EFF666E3E}">
          <x14:id>{299DC086-1744-40BE-A368-0E3B41AEF600}</x14:id>
        </ext>
      </extLst>
    </cfRule>
    <cfRule type="dataBar" priority="6347">
      <dataBar>
        <cfvo type="num" val="0"/>
        <cfvo type="num" val="1"/>
        <color rgb="FF00B0F0"/>
      </dataBar>
      <extLst>
        <ext xmlns:x14="http://schemas.microsoft.com/office/spreadsheetml/2009/9/main" uri="{B025F937-C7B1-47D3-B67F-A62EFF666E3E}">
          <x14:id>{54C7AEF2-D4EB-44AF-B039-3CC14967E15B}</x14:id>
        </ext>
      </extLst>
    </cfRule>
    <cfRule type="dataBar" priority="6348">
      <dataBar>
        <cfvo type="min"/>
        <cfvo type="max"/>
        <color rgb="FF00B0F0"/>
      </dataBar>
      <extLst>
        <ext xmlns:x14="http://schemas.microsoft.com/office/spreadsheetml/2009/9/main" uri="{B025F937-C7B1-47D3-B67F-A62EFF666E3E}">
          <x14:id>{569678DC-0092-4AAB-B039-60FF0D7D97EF}</x14:id>
        </ext>
      </extLst>
    </cfRule>
    <cfRule type="dataBar" priority="6349">
      <dataBar>
        <cfvo type="num" val="0"/>
        <cfvo type="num" val="1"/>
        <color rgb="FF63C384"/>
      </dataBar>
      <extLst>
        <ext xmlns:x14="http://schemas.microsoft.com/office/spreadsheetml/2009/9/main" uri="{B025F937-C7B1-47D3-B67F-A62EFF666E3E}">
          <x14:id>{D96D277A-0A2D-4A26-9028-B3D506CFA9F3}</x14:id>
        </ext>
      </extLst>
    </cfRule>
    <cfRule type="dataBar" priority="6350">
      <dataBar>
        <cfvo type="min"/>
        <cfvo type="max"/>
        <color rgb="FF008AEF"/>
      </dataBar>
      <extLst>
        <ext xmlns:x14="http://schemas.microsoft.com/office/spreadsheetml/2009/9/main" uri="{B025F937-C7B1-47D3-B67F-A62EFF666E3E}">
          <x14:id>{FA9EC2D0-9F11-445C-A486-A9E3C2A1F31B}</x14:id>
        </ext>
      </extLst>
    </cfRule>
  </conditionalFormatting>
  <conditionalFormatting sqref="T80:T83">
    <cfRule type="dataBar" priority="6457">
      <dataBar>
        <cfvo type="num" val="0"/>
        <cfvo type="num" val="1"/>
        <color theme="9" tint="-0.499984740745262"/>
      </dataBar>
      <extLst>
        <ext xmlns:x14="http://schemas.microsoft.com/office/spreadsheetml/2009/9/main" uri="{B025F937-C7B1-47D3-B67F-A62EFF666E3E}">
          <x14:id>{E435E521-1A7B-4773-B31C-43B3F99EEDEA}</x14:id>
        </ext>
      </extLst>
    </cfRule>
    <cfRule type="dataBar" priority="6458">
      <dataBar>
        <cfvo type="num" val="0"/>
        <cfvo type="num" val="1"/>
        <color rgb="FF638EC6"/>
      </dataBar>
      <extLst>
        <ext xmlns:x14="http://schemas.microsoft.com/office/spreadsheetml/2009/9/main" uri="{B025F937-C7B1-47D3-B67F-A62EFF666E3E}">
          <x14:id>{7B52A639-0925-4BA4-BB4C-D41B6E592EC7}</x14:id>
        </ext>
      </extLst>
    </cfRule>
    <cfRule type="dataBar" priority="6459">
      <dataBar>
        <cfvo type="num" val="0"/>
        <cfvo type="num" val="1"/>
        <color rgb="FF00B0F0"/>
      </dataBar>
      <extLst>
        <ext xmlns:x14="http://schemas.microsoft.com/office/spreadsheetml/2009/9/main" uri="{B025F937-C7B1-47D3-B67F-A62EFF666E3E}">
          <x14:id>{16FF40FA-2CA1-4A5B-9D87-567A3C74CF30}</x14:id>
        </ext>
      </extLst>
    </cfRule>
    <cfRule type="dataBar" priority="6460">
      <dataBar>
        <cfvo type="min"/>
        <cfvo type="max"/>
        <color rgb="FF00B0F0"/>
      </dataBar>
      <extLst>
        <ext xmlns:x14="http://schemas.microsoft.com/office/spreadsheetml/2009/9/main" uri="{B025F937-C7B1-47D3-B67F-A62EFF666E3E}">
          <x14:id>{18726186-32E3-4B44-B906-FB92A8640F95}</x14:id>
        </ext>
      </extLst>
    </cfRule>
    <cfRule type="dataBar" priority="6461">
      <dataBar>
        <cfvo type="num" val="0"/>
        <cfvo type="num" val="1"/>
        <color rgb="FF63C384"/>
      </dataBar>
      <extLst>
        <ext xmlns:x14="http://schemas.microsoft.com/office/spreadsheetml/2009/9/main" uri="{B025F937-C7B1-47D3-B67F-A62EFF666E3E}">
          <x14:id>{3AE645AA-9EE5-4D80-B4DB-E6A63122A7B0}</x14:id>
        </ext>
      </extLst>
    </cfRule>
    <cfRule type="dataBar" priority="6462">
      <dataBar>
        <cfvo type="min"/>
        <cfvo type="max"/>
        <color rgb="FF008AEF"/>
      </dataBar>
      <extLst>
        <ext xmlns:x14="http://schemas.microsoft.com/office/spreadsheetml/2009/9/main" uri="{B025F937-C7B1-47D3-B67F-A62EFF666E3E}">
          <x14:id>{4645B984-3D3A-4936-AD21-F37D88B8943B}</x14:id>
        </ext>
      </extLst>
    </cfRule>
  </conditionalFormatting>
  <conditionalFormatting sqref="T86:T113">
    <cfRule type="dataBar" priority="6176">
      <dataBar>
        <cfvo type="num" val="0"/>
        <cfvo type="num" val="1"/>
        <color theme="9" tint="-0.499984740745262"/>
      </dataBar>
      <extLst>
        <ext xmlns:x14="http://schemas.microsoft.com/office/spreadsheetml/2009/9/main" uri="{B025F937-C7B1-47D3-B67F-A62EFF666E3E}">
          <x14:id>{43F348B9-EB34-4C16-ACB2-75280E7A9835}</x14:id>
        </ext>
      </extLst>
    </cfRule>
    <cfRule type="dataBar" priority="6177">
      <dataBar>
        <cfvo type="num" val="0"/>
        <cfvo type="num" val="1"/>
        <color rgb="FF638EC6"/>
      </dataBar>
      <extLst>
        <ext xmlns:x14="http://schemas.microsoft.com/office/spreadsheetml/2009/9/main" uri="{B025F937-C7B1-47D3-B67F-A62EFF666E3E}">
          <x14:id>{3E75ED16-3CC1-4A06-A07C-F880633D09BB}</x14:id>
        </ext>
      </extLst>
    </cfRule>
    <cfRule type="dataBar" priority="6178">
      <dataBar>
        <cfvo type="num" val="0"/>
        <cfvo type="num" val="1"/>
        <color rgb="FF00B0F0"/>
      </dataBar>
      <extLst>
        <ext xmlns:x14="http://schemas.microsoft.com/office/spreadsheetml/2009/9/main" uri="{B025F937-C7B1-47D3-B67F-A62EFF666E3E}">
          <x14:id>{B175621D-E5D8-4099-B493-6117265C00A1}</x14:id>
        </ext>
      </extLst>
    </cfRule>
    <cfRule type="dataBar" priority="6179">
      <dataBar>
        <cfvo type="min"/>
        <cfvo type="max"/>
        <color rgb="FF00B0F0"/>
      </dataBar>
      <extLst>
        <ext xmlns:x14="http://schemas.microsoft.com/office/spreadsheetml/2009/9/main" uri="{B025F937-C7B1-47D3-B67F-A62EFF666E3E}">
          <x14:id>{3A4C04F3-4BE6-4C0B-A369-0BEDD5530C90}</x14:id>
        </ext>
      </extLst>
    </cfRule>
    <cfRule type="dataBar" priority="6180">
      <dataBar>
        <cfvo type="num" val="0"/>
        <cfvo type="num" val="1"/>
        <color rgb="FF63C384"/>
      </dataBar>
      <extLst>
        <ext xmlns:x14="http://schemas.microsoft.com/office/spreadsheetml/2009/9/main" uri="{B025F937-C7B1-47D3-B67F-A62EFF666E3E}">
          <x14:id>{1B35082E-3C84-4870-9613-A6BEC84BB03A}</x14:id>
        </ext>
      </extLst>
    </cfRule>
    <cfRule type="dataBar" priority="6181">
      <dataBar>
        <cfvo type="min"/>
        <cfvo type="max"/>
        <color rgb="FF008AEF"/>
      </dataBar>
      <extLst>
        <ext xmlns:x14="http://schemas.microsoft.com/office/spreadsheetml/2009/9/main" uri="{B025F937-C7B1-47D3-B67F-A62EFF666E3E}">
          <x14:id>{8D0412BF-E81F-43DF-A05D-6E050ED15DD4}</x14:id>
        </ext>
      </extLst>
    </cfRule>
  </conditionalFormatting>
  <conditionalFormatting sqref="T116:T121">
    <cfRule type="dataBar" priority="678">
      <dataBar>
        <cfvo type="num" val="0"/>
        <cfvo type="num" val="1"/>
        <color theme="9" tint="-0.499984740745262"/>
      </dataBar>
      <extLst>
        <ext xmlns:x14="http://schemas.microsoft.com/office/spreadsheetml/2009/9/main" uri="{B025F937-C7B1-47D3-B67F-A62EFF666E3E}">
          <x14:id>{9A034763-CE0E-4DA3-8C69-1D24BE59BECF}</x14:id>
        </ext>
      </extLst>
    </cfRule>
    <cfRule type="dataBar" priority="679">
      <dataBar>
        <cfvo type="num" val="0"/>
        <cfvo type="num" val="1"/>
        <color rgb="FF638EC6"/>
      </dataBar>
      <extLst>
        <ext xmlns:x14="http://schemas.microsoft.com/office/spreadsheetml/2009/9/main" uri="{B025F937-C7B1-47D3-B67F-A62EFF666E3E}">
          <x14:id>{4CAE7964-5BA9-4A54-85DF-61D37A80FF4D}</x14:id>
        </ext>
      </extLst>
    </cfRule>
    <cfRule type="dataBar" priority="680">
      <dataBar>
        <cfvo type="num" val="0"/>
        <cfvo type="num" val="1"/>
        <color rgb="FF00B0F0"/>
      </dataBar>
      <extLst>
        <ext xmlns:x14="http://schemas.microsoft.com/office/spreadsheetml/2009/9/main" uri="{B025F937-C7B1-47D3-B67F-A62EFF666E3E}">
          <x14:id>{8B9AC340-9073-4AEC-972E-FA31448381E4}</x14:id>
        </ext>
      </extLst>
    </cfRule>
    <cfRule type="dataBar" priority="681">
      <dataBar>
        <cfvo type="min"/>
        <cfvo type="max"/>
        <color rgb="FF00B0F0"/>
      </dataBar>
      <extLst>
        <ext xmlns:x14="http://schemas.microsoft.com/office/spreadsheetml/2009/9/main" uri="{B025F937-C7B1-47D3-B67F-A62EFF666E3E}">
          <x14:id>{4A4367A6-527E-45EC-9DC9-93D67B5A1F7B}</x14:id>
        </ext>
      </extLst>
    </cfRule>
    <cfRule type="dataBar" priority="682">
      <dataBar>
        <cfvo type="num" val="0"/>
        <cfvo type="num" val="1"/>
        <color rgb="FF63C384"/>
      </dataBar>
      <extLst>
        <ext xmlns:x14="http://schemas.microsoft.com/office/spreadsheetml/2009/9/main" uri="{B025F937-C7B1-47D3-B67F-A62EFF666E3E}">
          <x14:id>{91DA3763-9750-421D-B233-CE5E199C4FA6}</x14:id>
        </ext>
      </extLst>
    </cfRule>
    <cfRule type="dataBar" priority="683">
      <dataBar>
        <cfvo type="min"/>
        <cfvo type="max"/>
        <color rgb="FF008AEF"/>
      </dataBar>
      <extLst>
        <ext xmlns:x14="http://schemas.microsoft.com/office/spreadsheetml/2009/9/main" uri="{B025F937-C7B1-47D3-B67F-A62EFF666E3E}">
          <x14:id>{52B61E6A-7451-4C8B-A07A-C751403F9BEB}</x14:id>
        </ext>
      </extLst>
    </cfRule>
  </conditionalFormatting>
  <conditionalFormatting sqref="U9">
    <cfRule type="dataBar" priority="205">
      <dataBar>
        <cfvo type="num" val="0"/>
        <cfvo type="num" val="1"/>
        <color theme="9" tint="-0.499984740745262"/>
      </dataBar>
      <extLst>
        <ext xmlns:x14="http://schemas.microsoft.com/office/spreadsheetml/2009/9/main" uri="{B025F937-C7B1-47D3-B67F-A62EFF666E3E}">
          <x14:id>{EF0973A1-E0A5-4AFE-8FC3-8D90C0C7CC6E}</x14:id>
        </ext>
      </extLst>
    </cfRule>
    <cfRule type="dataBar" priority="206">
      <dataBar>
        <cfvo type="num" val="0"/>
        <cfvo type="num" val="1"/>
        <color rgb="FF638EC6"/>
      </dataBar>
      <extLst>
        <ext xmlns:x14="http://schemas.microsoft.com/office/spreadsheetml/2009/9/main" uri="{B025F937-C7B1-47D3-B67F-A62EFF666E3E}">
          <x14:id>{B6C42BE0-036D-4EFC-A718-F67B1BF98B3E}</x14:id>
        </ext>
      </extLst>
    </cfRule>
    <cfRule type="dataBar" priority="207">
      <dataBar>
        <cfvo type="num" val="0"/>
        <cfvo type="num" val="1"/>
        <color rgb="FF00B0F0"/>
      </dataBar>
      <extLst>
        <ext xmlns:x14="http://schemas.microsoft.com/office/spreadsheetml/2009/9/main" uri="{B025F937-C7B1-47D3-B67F-A62EFF666E3E}">
          <x14:id>{5CB5B6CE-57FB-4A2D-8DF9-B745E86E7177}</x14:id>
        </ext>
      </extLst>
    </cfRule>
    <cfRule type="dataBar" priority="208">
      <dataBar>
        <cfvo type="min"/>
        <cfvo type="max"/>
        <color rgb="FF00B0F0"/>
      </dataBar>
      <extLst>
        <ext xmlns:x14="http://schemas.microsoft.com/office/spreadsheetml/2009/9/main" uri="{B025F937-C7B1-47D3-B67F-A62EFF666E3E}">
          <x14:id>{41FBA76D-2131-4307-936C-40A3612F1931}</x14:id>
        </ext>
      </extLst>
    </cfRule>
    <cfRule type="dataBar" priority="209">
      <dataBar>
        <cfvo type="num" val="0"/>
        <cfvo type="num" val="1"/>
        <color rgb="FF63C384"/>
      </dataBar>
      <extLst>
        <ext xmlns:x14="http://schemas.microsoft.com/office/spreadsheetml/2009/9/main" uri="{B025F937-C7B1-47D3-B67F-A62EFF666E3E}">
          <x14:id>{84B4C828-564A-4561-84D5-69968C7442F0}</x14:id>
        </ext>
      </extLst>
    </cfRule>
    <cfRule type="dataBar" priority="210">
      <dataBar>
        <cfvo type="min"/>
        <cfvo type="max"/>
        <color rgb="FF008AEF"/>
      </dataBar>
      <extLst>
        <ext xmlns:x14="http://schemas.microsoft.com/office/spreadsheetml/2009/9/main" uri="{B025F937-C7B1-47D3-B67F-A62EFF666E3E}">
          <x14:id>{68E73F89-2E5B-4B45-A604-5BB658125276}</x14:id>
        </ext>
      </extLst>
    </cfRule>
  </conditionalFormatting>
  <conditionalFormatting sqref="U10">
    <cfRule type="dataBar" priority="127">
      <dataBar>
        <cfvo type="num" val="0"/>
        <cfvo type="num" val="1"/>
        <color theme="9" tint="-0.499984740745262"/>
      </dataBar>
      <extLst>
        <ext xmlns:x14="http://schemas.microsoft.com/office/spreadsheetml/2009/9/main" uri="{B025F937-C7B1-47D3-B67F-A62EFF666E3E}">
          <x14:id>{B0CF04E1-E7A7-436F-966B-32774CC6F86D}</x14:id>
        </ext>
      </extLst>
    </cfRule>
    <cfRule type="dataBar" priority="128">
      <dataBar>
        <cfvo type="num" val="0"/>
        <cfvo type="num" val="1"/>
        <color rgb="FF638EC6"/>
      </dataBar>
      <extLst>
        <ext xmlns:x14="http://schemas.microsoft.com/office/spreadsheetml/2009/9/main" uri="{B025F937-C7B1-47D3-B67F-A62EFF666E3E}">
          <x14:id>{2F06F0F7-C27D-44B5-B0DC-721AC2AE93BD}</x14:id>
        </ext>
      </extLst>
    </cfRule>
    <cfRule type="dataBar" priority="129">
      <dataBar>
        <cfvo type="num" val="0"/>
        <cfvo type="num" val="1"/>
        <color rgb="FF00B0F0"/>
      </dataBar>
      <extLst>
        <ext xmlns:x14="http://schemas.microsoft.com/office/spreadsheetml/2009/9/main" uri="{B025F937-C7B1-47D3-B67F-A62EFF666E3E}">
          <x14:id>{02555DE3-37E9-4118-A0A1-ABB14B3F6B62}</x14:id>
        </ext>
      </extLst>
    </cfRule>
    <cfRule type="dataBar" priority="130">
      <dataBar>
        <cfvo type="min"/>
        <cfvo type="max"/>
        <color rgb="FF00B0F0"/>
      </dataBar>
      <extLst>
        <ext xmlns:x14="http://schemas.microsoft.com/office/spreadsheetml/2009/9/main" uri="{B025F937-C7B1-47D3-B67F-A62EFF666E3E}">
          <x14:id>{0BA33517-0DBC-44F0-84FF-29DCB65DE830}</x14:id>
        </ext>
      </extLst>
    </cfRule>
    <cfRule type="dataBar" priority="131">
      <dataBar>
        <cfvo type="num" val="0"/>
        <cfvo type="num" val="1"/>
        <color rgb="FF63C384"/>
      </dataBar>
      <extLst>
        <ext xmlns:x14="http://schemas.microsoft.com/office/spreadsheetml/2009/9/main" uri="{B025F937-C7B1-47D3-B67F-A62EFF666E3E}">
          <x14:id>{7F27B394-B465-45C8-9E3D-7C772A0FF607}</x14:id>
        </ext>
      </extLst>
    </cfRule>
    <cfRule type="dataBar" priority="132">
      <dataBar>
        <cfvo type="min"/>
        <cfvo type="max"/>
        <color rgb="FF008AEF"/>
      </dataBar>
      <extLst>
        <ext xmlns:x14="http://schemas.microsoft.com/office/spreadsheetml/2009/9/main" uri="{B025F937-C7B1-47D3-B67F-A62EFF666E3E}">
          <x14:id>{0F457BE7-118F-4BFA-B612-F1CEDCE2BECB}</x14:id>
        </ext>
      </extLst>
    </cfRule>
  </conditionalFormatting>
  <conditionalFormatting sqref="U15">
    <cfRule type="dataBar" priority="288">
      <dataBar>
        <cfvo type="num" val="0"/>
        <cfvo type="num" val="1"/>
        <color theme="9" tint="-0.499984740745262"/>
      </dataBar>
      <extLst>
        <ext xmlns:x14="http://schemas.microsoft.com/office/spreadsheetml/2009/9/main" uri="{B025F937-C7B1-47D3-B67F-A62EFF666E3E}">
          <x14:id>{B00D8111-9B50-4D77-BBFB-B30A153BFE18}</x14:id>
        </ext>
      </extLst>
    </cfRule>
    <cfRule type="dataBar" priority="289">
      <dataBar>
        <cfvo type="num" val="0"/>
        <cfvo type="num" val="1"/>
        <color rgb="FF638EC6"/>
      </dataBar>
      <extLst>
        <ext xmlns:x14="http://schemas.microsoft.com/office/spreadsheetml/2009/9/main" uri="{B025F937-C7B1-47D3-B67F-A62EFF666E3E}">
          <x14:id>{DA18EA63-411A-4956-BBBF-21AC269E50A0}</x14:id>
        </ext>
      </extLst>
    </cfRule>
    <cfRule type="dataBar" priority="290">
      <dataBar>
        <cfvo type="num" val="0"/>
        <cfvo type="num" val="1"/>
        <color rgb="FF00B0F0"/>
      </dataBar>
      <extLst>
        <ext xmlns:x14="http://schemas.microsoft.com/office/spreadsheetml/2009/9/main" uri="{B025F937-C7B1-47D3-B67F-A62EFF666E3E}">
          <x14:id>{3F0EF6E1-FD6B-4D10-9D85-6E36E264E1AD}</x14:id>
        </ext>
      </extLst>
    </cfRule>
    <cfRule type="dataBar" priority="291">
      <dataBar>
        <cfvo type="min"/>
        <cfvo type="max"/>
        <color rgb="FF00B0F0"/>
      </dataBar>
      <extLst>
        <ext xmlns:x14="http://schemas.microsoft.com/office/spreadsheetml/2009/9/main" uri="{B025F937-C7B1-47D3-B67F-A62EFF666E3E}">
          <x14:id>{AE7D089D-B0D0-4086-B47B-6DB6837A9493}</x14:id>
        </ext>
      </extLst>
    </cfRule>
    <cfRule type="dataBar" priority="292">
      <dataBar>
        <cfvo type="num" val="0"/>
        <cfvo type="num" val="1"/>
        <color rgb="FF63C384"/>
      </dataBar>
      <extLst>
        <ext xmlns:x14="http://schemas.microsoft.com/office/spreadsheetml/2009/9/main" uri="{B025F937-C7B1-47D3-B67F-A62EFF666E3E}">
          <x14:id>{ACDD9257-2F05-4FAE-9FF0-1D8FB5E19275}</x14:id>
        </ext>
      </extLst>
    </cfRule>
    <cfRule type="dataBar" priority="293">
      <dataBar>
        <cfvo type="min"/>
        <cfvo type="max"/>
        <color rgb="FF008AEF"/>
      </dataBar>
      <extLst>
        <ext xmlns:x14="http://schemas.microsoft.com/office/spreadsheetml/2009/9/main" uri="{B025F937-C7B1-47D3-B67F-A62EFF666E3E}">
          <x14:id>{3ACE03D4-9821-4B22-B709-D0995A4E393E}</x14:id>
        </ext>
      </extLst>
    </cfRule>
  </conditionalFormatting>
  <conditionalFormatting sqref="U16:U55 U11:U14">
    <cfRule type="dataBar" priority="5480">
      <dataBar>
        <cfvo type="num" val="0"/>
        <cfvo type="num" val="1"/>
        <color theme="9" tint="-0.499984740745262"/>
      </dataBar>
      <extLst>
        <ext xmlns:x14="http://schemas.microsoft.com/office/spreadsheetml/2009/9/main" uri="{B025F937-C7B1-47D3-B67F-A62EFF666E3E}">
          <x14:id>{496E769D-F731-425E-A105-6DA9FBB94DFA}</x14:id>
        </ext>
      </extLst>
    </cfRule>
    <cfRule type="dataBar" priority="5481">
      <dataBar>
        <cfvo type="num" val="0"/>
        <cfvo type="num" val="1"/>
        <color rgb="FF638EC6"/>
      </dataBar>
      <extLst>
        <ext xmlns:x14="http://schemas.microsoft.com/office/spreadsheetml/2009/9/main" uri="{B025F937-C7B1-47D3-B67F-A62EFF666E3E}">
          <x14:id>{FCD3B585-8E21-47E3-9BD2-F5CBF4CBDBBC}</x14:id>
        </ext>
      </extLst>
    </cfRule>
    <cfRule type="dataBar" priority="5482">
      <dataBar>
        <cfvo type="num" val="0"/>
        <cfvo type="num" val="1"/>
        <color rgb="FF00B0F0"/>
      </dataBar>
      <extLst>
        <ext xmlns:x14="http://schemas.microsoft.com/office/spreadsheetml/2009/9/main" uri="{B025F937-C7B1-47D3-B67F-A62EFF666E3E}">
          <x14:id>{1A72888D-9BCD-41B4-9D35-0618CA467C04}</x14:id>
        </ext>
      </extLst>
    </cfRule>
    <cfRule type="dataBar" priority="5483">
      <dataBar>
        <cfvo type="min"/>
        <cfvo type="max"/>
        <color rgb="FF00B0F0"/>
      </dataBar>
      <extLst>
        <ext xmlns:x14="http://schemas.microsoft.com/office/spreadsheetml/2009/9/main" uri="{B025F937-C7B1-47D3-B67F-A62EFF666E3E}">
          <x14:id>{F5EEFB3B-245D-4892-86D0-D91C3E083889}</x14:id>
        </ext>
      </extLst>
    </cfRule>
    <cfRule type="dataBar" priority="5484">
      <dataBar>
        <cfvo type="num" val="0"/>
        <cfvo type="num" val="1"/>
        <color rgb="FF63C384"/>
      </dataBar>
      <extLst>
        <ext xmlns:x14="http://schemas.microsoft.com/office/spreadsheetml/2009/9/main" uri="{B025F937-C7B1-47D3-B67F-A62EFF666E3E}">
          <x14:id>{061CB1B0-83F3-4BF4-B98B-30C6B1FBDD82}</x14:id>
        </ext>
      </extLst>
    </cfRule>
    <cfRule type="dataBar" priority="5485">
      <dataBar>
        <cfvo type="min"/>
        <cfvo type="max"/>
        <color rgb="FF008AEF"/>
      </dataBar>
      <extLst>
        <ext xmlns:x14="http://schemas.microsoft.com/office/spreadsheetml/2009/9/main" uri="{B025F937-C7B1-47D3-B67F-A62EFF666E3E}">
          <x14:id>{CC971EB5-2AF5-442B-B597-B57949BEF35C}</x14:id>
        </ext>
      </extLst>
    </cfRule>
  </conditionalFormatting>
  <conditionalFormatting sqref="U59:U60">
    <cfRule type="dataBar" priority="3735">
      <dataBar>
        <cfvo type="num" val="0"/>
        <cfvo type="num" val="1"/>
        <color theme="9" tint="-0.499984740745262"/>
      </dataBar>
      <extLst>
        <ext xmlns:x14="http://schemas.microsoft.com/office/spreadsheetml/2009/9/main" uri="{B025F937-C7B1-47D3-B67F-A62EFF666E3E}">
          <x14:id>{3BE68BA6-7B2E-4CFD-8F4C-E024BE4A8B46}</x14:id>
        </ext>
      </extLst>
    </cfRule>
    <cfRule type="dataBar" priority="3736">
      <dataBar>
        <cfvo type="num" val="0"/>
        <cfvo type="num" val="1"/>
        <color rgb="FF638EC6"/>
      </dataBar>
      <extLst>
        <ext xmlns:x14="http://schemas.microsoft.com/office/spreadsheetml/2009/9/main" uri="{B025F937-C7B1-47D3-B67F-A62EFF666E3E}">
          <x14:id>{F206F9C7-6BEB-4C75-B6FC-4EDD96C28193}</x14:id>
        </ext>
      </extLst>
    </cfRule>
    <cfRule type="dataBar" priority="3737">
      <dataBar>
        <cfvo type="num" val="0"/>
        <cfvo type="num" val="1"/>
        <color rgb="FF00B0F0"/>
      </dataBar>
      <extLst>
        <ext xmlns:x14="http://schemas.microsoft.com/office/spreadsheetml/2009/9/main" uri="{B025F937-C7B1-47D3-B67F-A62EFF666E3E}">
          <x14:id>{68F5EEB0-B1C6-4463-9B75-984E65AB6F16}</x14:id>
        </ext>
      </extLst>
    </cfRule>
    <cfRule type="dataBar" priority="3738">
      <dataBar>
        <cfvo type="min"/>
        <cfvo type="max"/>
        <color rgb="FF00B0F0"/>
      </dataBar>
      <extLst>
        <ext xmlns:x14="http://schemas.microsoft.com/office/spreadsheetml/2009/9/main" uri="{B025F937-C7B1-47D3-B67F-A62EFF666E3E}">
          <x14:id>{CF1AEB7B-50F4-45F9-A0AC-55FA0B5A5820}</x14:id>
        </ext>
      </extLst>
    </cfRule>
    <cfRule type="dataBar" priority="3739">
      <dataBar>
        <cfvo type="num" val="0"/>
        <cfvo type="num" val="1"/>
        <color rgb="FF63C384"/>
      </dataBar>
      <extLst>
        <ext xmlns:x14="http://schemas.microsoft.com/office/spreadsheetml/2009/9/main" uri="{B025F937-C7B1-47D3-B67F-A62EFF666E3E}">
          <x14:id>{FC6B6546-D74C-45A6-B3FE-E23DDFD7913B}</x14:id>
        </ext>
      </extLst>
    </cfRule>
    <cfRule type="dataBar" priority="3740">
      <dataBar>
        <cfvo type="min"/>
        <cfvo type="max"/>
        <color rgb="FF008AEF"/>
      </dataBar>
      <extLst>
        <ext xmlns:x14="http://schemas.microsoft.com/office/spreadsheetml/2009/9/main" uri="{B025F937-C7B1-47D3-B67F-A62EFF666E3E}">
          <x14:id>{AEA482EF-D267-4C29-A5F4-7C6AB9E5D87C}</x14:id>
        </ext>
      </extLst>
    </cfRule>
  </conditionalFormatting>
  <conditionalFormatting sqref="U64:U76">
    <cfRule type="dataBar" priority="6351">
      <dataBar>
        <cfvo type="num" val="0"/>
        <cfvo type="num" val="1"/>
        <color theme="9" tint="-0.499984740745262"/>
      </dataBar>
      <extLst>
        <ext xmlns:x14="http://schemas.microsoft.com/office/spreadsheetml/2009/9/main" uri="{B025F937-C7B1-47D3-B67F-A62EFF666E3E}">
          <x14:id>{02E7B915-0D23-4875-AB71-BC160016484C}</x14:id>
        </ext>
      </extLst>
    </cfRule>
    <cfRule type="dataBar" priority="6352">
      <dataBar>
        <cfvo type="num" val="0"/>
        <cfvo type="num" val="1"/>
        <color rgb="FF638EC6"/>
      </dataBar>
      <extLst>
        <ext xmlns:x14="http://schemas.microsoft.com/office/spreadsheetml/2009/9/main" uri="{B025F937-C7B1-47D3-B67F-A62EFF666E3E}">
          <x14:id>{85AF7184-AD39-484F-AE53-56F44C84B617}</x14:id>
        </ext>
      </extLst>
    </cfRule>
    <cfRule type="dataBar" priority="6353">
      <dataBar>
        <cfvo type="num" val="0"/>
        <cfvo type="num" val="1"/>
        <color rgb="FF00B0F0"/>
      </dataBar>
      <extLst>
        <ext xmlns:x14="http://schemas.microsoft.com/office/spreadsheetml/2009/9/main" uri="{B025F937-C7B1-47D3-B67F-A62EFF666E3E}">
          <x14:id>{76C85744-BAD1-4F47-A75A-1D4F2923345D}</x14:id>
        </ext>
      </extLst>
    </cfRule>
    <cfRule type="dataBar" priority="6354">
      <dataBar>
        <cfvo type="min"/>
        <cfvo type="max"/>
        <color rgb="FF00B0F0"/>
      </dataBar>
      <extLst>
        <ext xmlns:x14="http://schemas.microsoft.com/office/spreadsheetml/2009/9/main" uri="{B025F937-C7B1-47D3-B67F-A62EFF666E3E}">
          <x14:id>{10CCEC6C-3F55-4D3A-9320-01D5CA97A076}</x14:id>
        </ext>
      </extLst>
    </cfRule>
    <cfRule type="dataBar" priority="6355">
      <dataBar>
        <cfvo type="num" val="0"/>
        <cfvo type="num" val="1"/>
        <color rgb="FF63C384"/>
      </dataBar>
      <extLst>
        <ext xmlns:x14="http://schemas.microsoft.com/office/spreadsheetml/2009/9/main" uri="{B025F937-C7B1-47D3-B67F-A62EFF666E3E}">
          <x14:id>{3055F74C-C66D-4096-BD43-85BE1C550AA0}</x14:id>
        </ext>
      </extLst>
    </cfRule>
    <cfRule type="dataBar" priority="6356">
      <dataBar>
        <cfvo type="min"/>
        <cfvo type="max"/>
        <color rgb="FF008AEF"/>
      </dataBar>
      <extLst>
        <ext xmlns:x14="http://schemas.microsoft.com/office/spreadsheetml/2009/9/main" uri="{B025F937-C7B1-47D3-B67F-A62EFF666E3E}">
          <x14:id>{741B71BD-5107-4E22-A965-4A9BE0B9B314}</x14:id>
        </ext>
      </extLst>
    </cfRule>
  </conditionalFormatting>
  <conditionalFormatting sqref="U80:U83">
    <cfRule type="dataBar" priority="6469">
      <dataBar>
        <cfvo type="num" val="0"/>
        <cfvo type="num" val="1"/>
        <color theme="9" tint="-0.499984740745262"/>
      </dataBar>
      <extLst>
        <ext xmlns:x14="http://schemas.microsoft.com/office/spreadsheetml/2009/9/main" uri="{B025F937-C7B1-47D3-B67F-A62EFF666E3E}">
          <x14:id>{FFA9F894-CDC6-4108-9EBE-230690282EB2}</x14:id>
        </ext>
      </extLst>
    </cfRule>
    <cfRule type="dataBar" priority="6470">
      <dataBar>
        <cfvo type="num" val="0"/>
        <cfvo type="num" val="1"/>
        <color rgb="FF638EC6"/>
      </dataBar>
      <extLst>
        <ext xmlns:x14="http://schemas.microsoft.com/office/spreadsheetml/2009/9/main" uri="{B025F937-C7B1-47D3-B67F-A62EFF666E3E}">
          <x14:id>{E8EB581D-7708-4278-9DAE-875D05A3C1F6}</x14:id>
        </ext>
      </extLst>
    </cfRule>
    <cfRule type="dataBar" priority="6471">
      <dataBar>
        <cfvo type="num" val="0"/>
        <cfvo type="num" val="1"/>
        <color rgb="FF00B0F0"/>
      </dataBar>
      <extLst>
        <ext xmlns:x14="http://schemas.microsoft.com/office/spreadsheetml/2009/9/main" uri="{B025F937-C7B1-47D3-B67F-A62EFF666E3E}">
          <x14:id>{4FFA3E93-8F5A-4642-ABEB-EE7100D2DF4D}</x14:id>
        </ext>
      </extLst>
    </cfRule>
    <cfRule type="dataBar" priority="6472">
      <dataBar>
        <cfvo type="min"/>
        <cfvo type="max"/>
        <color rgb="FF00B0F0"/>
      </dataBar>
      <extLst>
        <ext xmlns:x14="http://schemas.microsoft.com/office/spreadsheetml/2009/9/main" uri="{B025F937-C7B1-47D3-B67F-A62EFF666E3E}">
          <x14:id>{556D4B26-51E7-4A3D-9BF0-D7BA6C852E4C}</x14:id>
        </ext>
      </extLst>
    </cfRule>
    <cfRule type="dataBar" priority="6473">
      <dataBar>
        <cfvo type="num" val="0"/>
        <cfvo type="num" val="1"/>
        <color rgb="FF63C384"/>
      </dataBar>
      <extLst>
        <ext xmlns:x14="http://schemas.microsoft.com/office/spreadsheetml/2009/9/main" uri="{B025F937-C7B1-47D3-B67F-A62EFF666E3E}">
          <x14:id>{A3E53834-7F9F-415A-96B3-A1840C123E01}</x14:id>
        </ext>
      </extLst>
    </cfRule>
    <cfRule type="dataBar" priority="6474">
      <dataBar>
        <cfvo type="min"/>
        <cfvo type="max"/>
        <color rgb="FF008AEF"/>
      </dataBar>
      <extLst>
        <ext xmlns:x14="http://schemas.microsoft.com/office/spreadsheetml/2009/9/main" uri="{B025F937-C7B1-47D3-B67F-A62EFF666E3E}">
          <x14:id>{CD1AE7DA-6575-4982-9540-5307EB08AEF9}</x14:id>
        </ext>
      </extLst>
    </cfRule>
  </conditionalFormatting>
  <conditionalFormatting sqref="U86:U113">
    <cfRule type="dataBar" priority="6188">
      <dataBar>
        <cfvo type="num" val="0"/>
        <cfvo type="num" val="1"/>
        <color theme="9" tint="-0.499984740745262"/>
      </dataBar>
      <extLst>
        <ext xmlns:x14="http://schemas.microsoft.com/office/spreadsheetml/2009/9/main" uri="{B025F937-C7B1-47D3-B67F-A62EFF666E3E}">
          <x14:id>{96865458-97CD-4C33-AC65-09983C1A54AD}</x14:id>
        </ext>
      </extLst>
    </cfRule>
    <cfRule type="dataBar" priority="6189">
      <dataBar>
        <cfvo type="num" val="0"/>
        <cfvo type="num" val="1"/>
        <color rgb="FF638EC6"/>
      </dataBar>
      <extLst>
        <ext xmlns:x14="http://schemas.microsoft.com/office/spreadsheetml/2009/9/main" uri="{B025F937-C7B1-47D3-B67F-A62EFF666E3E}">
          <x14:id>{3B6BE9CD-51F3-4CC8-8052-89B51A5BB16B}</x14:id>
        </ext>
      </extLst>
    </cfRule>
    <cfRule type="dataBar" priority="6190">
      <dataBar>
        <cfvo type="num" val="0"/>
        <cfvo type="num" val="1"/>
        <color rgb="FF00B0F0"/>
      </dataBar>
      <extLst>
        <ext xmlns:x14="http://schemas.microsoft.com/office/spreadsheetml/2009/9/main" uri="{B025F937-C7B1-47D3-B67F-A62EFF666E3E}">
          <x14:id>{C9DB1EC5-C743-442F-B32F-432514CA2A71}</x14:id>
        </ext>
      </extLst>
    </cfRule>
    <cfRule type="dataBar" priority="6191">
      <dataBar>
        <cfvo type="min"/>
        <cfvo type="max"/>
        <color rgb="FF00B0F0"/>
      </dataBar>
      <extLst>
        <ext xmlns:x14="http://schemas.microsoft.com/office/spreadsheetml/2009/9/main" uri="{B025F937-C7B1-47D3-B67F-A62EFF666E3E}">
          <x14:id>{5268854A-67B2-4F63-A936-D2BC0C66BC7E}</x14:id>
        </ext>
      </extLst>
    </cfRule>
    <cfRule type="dataBar" priority="6192">
      <dataBar>
        <cfvo type="num" val="0"/>
        <cfvo type="num" val="1"/>
        <color rgb="FF63C384"/>
      </dataBar>
      <extLst>
        <ext xmlns:x14="http://schemas.microsoft.com/office/spreadsheetml/2009/9/main" uri="{B025F937-C7B1-47D3-B67F-A62EFF666E3E}">
          <x14:id>{03C61D58-0929-4391-9A52-45750D8C8B0E}</x14:id>
        </ext>
      </extLst>
    </cfRule>
    <cfRule type="dataBar" priority="6193">
      <dataBar>
        <cfvo type="min"/>
        <cfvo type="max"/>
        <color rgb="FF008AEF"/>
      </dataBar>
      <extLst>
        <ext xmlns:x14="http://schemas.microsoft.com/office/spreadsheetml/2009/9/main" uri="{B025F937-C7B1-47D3-B67F-A62EFF666E3E}">
          <x14:id>{B0F90D1A-FB67-4AAB-99F4-FF51DDAE1B68}</x14:id>
        </ext>
      </extLst>
    </cfRule>
  </conditionalFormatting>
  <conditionalFormatting sqref="U116:U121">
    <cfRule type="dataBar" priority="672">
      <dataBar>
        <cfvo type="num" val="0"/>
        <cfvo type="num" val="1"/>
        <color theme="9" tint="-0.499984740745262"/>
      </dataBar>
      <extLst>
        <ext xmlns:x14="http://schemas.microsoft.com/office/spreadsheetml/2009/9/main" uri="{B025F937-C7B1-47D3-B67F-A62EFF666E3E}">
          <x14:id>{7CF91471-E8B1-4E9F-A36C-062D0CA0F62B}</x14:id>
        </ext>
      </extLst>
    </cfRule>
    <cfRule type="dataBar" priority="673">
      <dataBar>
        <cfvo type="num" val="0"/>
        <cfvo type="num" val="1"/>
        <color rgb="FF638EC6"/>
      </dataBar>
      <extLst>
        <ext xmlns:x14="http://schemas.microsoft.com/office/spreadsheetml/2009/9/main" uri="{B025F937-C7B1-47D3-B67F-A62EFF666E3E}">
          <x14:id>{591492C3-DDC9-4DB9-AAB2-34E73DAE06F3}</x14:id>
        </ext>
      </extLst>
    </cfRule>
    <cfRule type="dataBar" priority="674">
      <dataBar>
        <cfvo type="num" val="0"/>
        <cfvo type="num" val="1"/>
        <color rgb="FF00B0F0"/>
      </dataBar>
      <extLst>
        <ext xmlns:x14="http://schemas.microsoft.com/office/spreadsheetml/2009/9/main" uri="{B025F937-C7B1-47D3-B67F-A62EFF666E3E}">
          <x14:id>{CBAF039A-33ED-4EE7-87BF-A440C4E8335F}</x14:id>
        </ext>
      </extLst>
    </cfRule>
    <cfRule type="dataBar" priority="675">
      <dataBar>
        <cfvo type="min"/>
        <cfvo type="max"/>
        <color rgb="FF00B0F0"/>
      </dataBar>
      <extLst>
        <ext xmlns:x14="http://schemas.microsoft.com/office/spreadsheetml/2009/9/main" uri="{B025F937-C7B1-47D3-B67F-A62EFF666E3E}">
          <x14:id>{341E5E72-D0E7-4F14-8563-24B4CB8D4A55}</x14:id>
        </ext>
      </extLst>
    </cfRule>
    <cfRule type="dataBar" priority="676">
      <dataBar>
        <cfvo type="num" val="0"/>
        <cfvo type="num" val="1"/>
        <color rgb="FF63C384"/>
      </dataBar>
      <extLst>
        <ext xmlns:x14="http://schemas.microsoft.com/office/spreadsheetml/2009/9/main" uri="{B025F937-C7B1-47D3-B67F-A62EFF666E3E}">
          <x14:id>{2500CC0D-479F-47CD-BA20-13A56702BC07}</x14:id>
        </ext>
      </extLst>
    </cfRule>
    <cfRule type="dataBar" priority="677">
      <dataBar>
        <cfvo type="min"/>
        <cfvo type="max"/>
        <color rgb="FF008AEF"/>
      </dataBar>
      <extLst>
        <ext xmlns:x14="http://schemas.microsoft.com/office/spreadsheetml/2009/9/main" uri="{B025F937-C7B1-47D3-B67F-A62EFF666E3E}">
          <x14:id>{4399FEFF-B1DC-40FF-BAAA-C28470531EF1}</x14:id>
        </ext>
      </extLst>
    </cfRule>
  </conditionalFormatting>
  <conditionalFormatting sqref="V9">
    <cfRule type="dataBar" priority="211">
      <dataBar>
        <cfvo type="num" val="0"/>
        <cfvo type="num" val="1"/>
        <color theme="9" tint="-0.499984740745262"/>
      </dataBar>
      <extLst>
        <ext xmlns:x14="http://schemas.microsoft.com/office/spreadsheetml/2009/9/main" uri="{B025F937-C7B1-47D3-B67F-A62EFF666E3E}">
          <x14:id>{41AA7DF9-67F6-4371-824A-BCFE585914D5}</x14:id>
        </ext>
      </extLst>
    </cfRule>
    <cfRule type="dataBar" priority="212">
      <dataBar>
        <cfvo type="num" val="0"/>
        <cfvo type="num" val="1"/>
        <color rgb="FF638EC6"/>
      </dataBar>
      <extLst>
        <ext xmlns:x14="http://schemas.microsoft.com/office/spreadsheetml/2009/9/main" uri="{B025F937-C7B1-47D3-B67F-A62EFF666E3E}">
          <x14:id>{D17C7E1A-91B8-424D-B52A-10C0EC6F9C2F}</x14:id>
        </ext>
      </extLst>
    </cfRule>
    <cfRule type="dataBar" priority="213">
      <dataBar>
        <cfvo type="num" val="0"/>
        <cfvo type="num" val="1"/>
        <color rgb="FF00B0F0"/>
      </dataBar>
      <extLst>
        <ext xmlns:x14="http://schemas.microsoft.com/office/spreadsheetml/2009/9/main" uri="{B025F937-C7B1-47D3-B67F-A62EFF666E3E}">
          <x14:id>{B9ED65AE-C90D-4CC1-8337-E7EDDC2C9696}</x14:id>
        </ext>
      </extLst>
    </cfRule>
    <cfRule type="dataBar" priority="214">
      <dataBar>
        <cfvo type="min"/>
        <cfvo type="max"/>
        <color rgb="FF00B0F0"/>
      </dataBar>
      <extLst>
        <ext xmlns:x14="http://schemas.microsoft.com/office/spreadsheetml/2009/9/main" uri="{B025F937-C7B1-47D3-B67F-A62EFF666E3E}">
          <x14:id>{F5934694-EA26-483C-9DEF-2330B4D32F8F}</x14:id>
        </ext>
      </extLst>
    </cfRule>
    <cfRule type="dataBar" priority="215">
      <dataBar>
        <cfvo type="num" val="0"/>
        <cfvo type="num" val="1"/>
        <color rgb="FF63C384"/>
      </dataBar>
      <extLst>
        <ext xmlns:x14="http://schemas.microsoft.com/office/spreadsheetml/2009/9/main" uri="{B025F937-C7B1-47D3-B67F-A62EFF666E3E}">
          <x14:id>{E091A187-BBD0-42B5-961A-42F01946D791}</x14:id>
        </ext>
      </extLst>
    </cfRule>
    <cfRule type="dataBar" priority="216">
      <dataBar>
        <cfvo type="min"/>
        <cfvo type="max"/>
        <color rgb="FF008AEF"/>
      </dataBar>
      <extLst>
        <ext xmlns:x14="http://schemas.microsoft.com/office/spreadsheetml/2009/9/main" uri="{B025F937-C7B1-47D3-B67F-A62EFF666E3E}">
          <x14:id>{62841CAD-FCBF-42B8-A838-73D4498BE7CA}</x14:id>
        </ext>
      </extLst>
    </cfRule>
  </conditionalFormatting>
  <conditionalFormatting sqref="V10">
    <cfRule type="dataBar" priority="133">
      <dataBar>
        <cfvo type="num" val="0"/>
        <cfvo type="num" val="1"/>
        <color theme="9" tint="-0.499984740745262"/>
      </dataBar>
      <extLst>
        <ext xmlns:x14="http://schemas.microsoft.com/office/spreadsheetml/2009/9/main" uri="{B025F937-C7B1-47D3-B67F-A62EFF666E3E}">
          <x14:id>{56C493CB-93A1-4A50-9637-81ED75B905DD}</x14:id>
        </ext>
      </extLst>
    </cfRule>
    <cfRule type="dataBar" priority="134">
      <dataBar>
        <cfvo type="num" val="0"/>
        <cfvo type="num" val="1"/>
        <color rgb="FF638EC6"/>
      </dataBar>
      <extLst>
        <ext xmlns:x14="http://schemas.microsoft.com/office/spreadsheetml/2009/9/main" uri="{B025F937-C7B1-47D3-B67F-A62EFF666E3E}">
          <x14:id>{FC5E730E-D7F0-46F7-BAA7-4827393D0426}</x14:id>
        </ext>
      </extLst>
    </cfRule>
    <cfRule type="dataBar" priority="135">
      <dataBar>
        <cfvo type="num" val="0"/>
        <cfvo type="num" val="1"/>
        <color rgb="FF00B0F0"/>
      </dataBar>
      <extLst>
        <ext xmlns:x14="http://schemas.microsoft.com/office/spreadsheetml/2009/9/main" uri="{B025F937-C7B1-47D3-B67F-A62EFF666E3E}">
          <x14:id>{25D8AE7E-8BB4-4C7E-AB29-F9EEFB0832C8}</x14:id>
        </ext>
      </extLst>
    </cfRule>
    <cfRule type="dataBar" priority="136">
      <dataBar>
        <cfvo type="min"/>
        <cfvo type="max"/>
        <color rgb="FF00B0F0"/>
      </dataBar>
      <extLst>
        <ext xmlns:x14="http://schemas.microsoft.com/office/spreadsheetml/2009/9/main" uri="{B025F937-C7B1-47D3-B67F-A62EFF666E3E}">
          <x14:id>{23780BF6-466B-49C9-BFD9-852F09B447CD}</x14:id>
        </ext>
      </extLst>
    </cfRule>
    <cfRule type="dataBar" priority="137">
      <dataBar>
        <cfvo type="num" val="0"/>
        <cfvo type="num" val="1"/>
        <color rgb="FF63C384"/>
      </dataBar>
      <extLst>
        <ext xmlns:x14="http://schemas.microsoft.com/office/spreadsheetml/2009/9/main" uri="{B025F937-C7B1-47D3-B67F-A62EFF666E3E}">
          <x14:id>{8DA22639-2C4B-47E3-8A3D-19B1B40BAEFB}</x14:id>
        </ext>
      </extLst>
    </cfRule>
    <cfRule type="dataBar" priority="138">
      <dataBar>
        <cfvo type="min"/>
        <cfvo type="max"/>
        <color rgb="FF008AEF"/>
      </dataBar>
      <extLst>
        <ext xmlns:x14="http://schemas.microsoft.com/office/spreadsheetml/2009/9/main" uri="{B025F937-C7B1-47D3-B67F-A62EFF666E3E}">
          <x14:id>{5F8A1465-3615-4276-B156-762A20C7E16F}</x14:id>
        </ext>
      </extLst>
    </cfRule>
  </conditionalFormatting>
  <conditionalFormatting sqref="V15">
    <cfRule type="dataBar" priority="294">
      <dataBar>
        <cfvo type="num" val="0"/>
        <cfvo type="num" val="1"/>
        <color theme="9" tint="-0.499984740745262"/>
      </dataBar>
      <extLst>
        <ext xmlns:x14="http://schemas.microsoft.com/office/spreadsheetml/2009/9/main" uri="{B025F937-C7B1-47D3-B67F-A62EFF666E3E}">
          <x14:id>{E36A167D-EFAD-4633-83AB-6FE3EBF73290}</x14:id>
        </ext>
      </extLst>
    </cfRule>
    <cfRule type="dataBar" priority="295">
      <dataBar>
        <cfvo type="num" val="0"/>
        <cfvo type="num" val="1"/>
        <color rgb="FF638EC6"/>
      </dataBar>
      <extLst>
        <ext xmlns:x14="http://schemas.microsoft.com/office/spreadsheetml/2009/9/main" uri="{B025F937-C7B1-47D3-B67F-A62EFF666E3E}">
          <x14:id>{67CB0358-BB1C-4047-9EC5-5962A4B3C5BB}</x14:id>
        </ext>
      </extLst>
    </cfRule>
    <cfRule type="dataBar" priority="296">
      <dataBar>
        <cfvo type="num" val="0"/>
        <cfvo type="num" val="1"/>
        <color rgb="FF00B0F0"/>
      </dataBar>
      <extLst>
        <ext xmlns:x14="http://schemas.microsoft.com/office/spreadsheetml/2009/9/main" uri="{B025F937-C7B1-47D3-B67F-A62EFF666E3E}">
          <x14:id>{A7BB745C-98DC-499A-8F95-6CEAD5884FE4}</x14:id>
        </ext>
      </extLst>
    </cfRule>
    <cfRule type="dataBar" priority="297">
      <dataBar>
        <cfvo type="min"/>
        <cfvo type="max"/>
        <color rgb="FF00B0F0"/>
      </dataBar>
      <extLst>
        <ext xmlns:x14="http://schemas.microsoft.com/office/spreadsheetml/2009/9/main" uri="{B025F937-C7B1-47D3-B67F-A62EFF666E3E}">
          <x14:id>{A47CBF20-4D60-443C-B1AF-4CFA89A34219}</x14:id>
        </ext>
      </extLst>
    </cfRule>
    <cfRule type="dataBar" priority="298">
      <dataBar>
        <cfvo type="num" val="0"/>
        <cfvo type="num" val="1"/>
        <color rgb="FF63C384"/>
      </dataBar>
      <extLst>
        <ext xmlns:x14="http://schemas.microsoft.com/office/spreadsheetml/2009/9/main" uri="{B025F937-C7B1-47D3-B67F-A62EFF666E3E}">
          <x14:id>{E246379D-AEDC-47D8-8DA9-B2D92409BA8A}</x14:id>
        </ext>
      </extLst>
    </cfRule>
    <cfRule type="dataBar" priority="299">
      <dataBar>
        <cfvo type="min"/>
        <cfvo type="max"/>
        <color rgb="FF008AEF"/>
      </dataBar>
      <extLst>
        <ext xmlns:x14="http://schemas.microsoft.com/office/spreadsheetml/2009/9/main" uri="{B025F937-C7B1-47D3-B67F-A62EFF666E3E}">
          <x14:id>{8A4FC72E-1BCD-435C-9E56-1C224BE03E11}</x14:id>
        </ext>
      </extLst>
    </cfRule>
  </conditionalFormatting>
  <conditionalFormatting sqref="V16:V55 V11:V14">
    <cfRule type="dataBar" priority="5498">
      <dataBar>
        <cfvo type="num" val="0"/>
        <cfvo type="num" val="1"/>
        <color theme="9" tint="-0.499984740745262"/>
      </dataBar>
      <extLst>
        <ext xmlns:x14="http://schemas.microsoft.com/office/spreadsheetml/2009/9/main" uri="{B025F937-C7B1-47D3-B67F-A62EFF666E3E}">
          <x14:id>{2DB13F3E-555F-403F-AD0C-41C51F8F0D63}</x14:id>
        </ext>
      </extLst>
    </cfRule>
    <cfRule type="dataBar" priority="5499">
      <dataBar>
        <cfvo type="num" val="0"/>
        <cfvo type="num" val="1"/>
        <color rgb="FF638EC6"/>
      </dataBar>
      <extLst>
        <ext xmlns:x14="http://schemas.microsoft.com/office/spreadsheetml/2009/9/main" uri="{B025F937-C7B1-47D3-B67F-A62EFF666E3E}">
          <x14:id>{8FE03D1E-DAD4-450E-A88B-5750D7ECC088}</x14:id>
        </ext>
      </extLst>
    </cfRule>
    <cfRule type="dataBar" priority="5500">
      <dataBar>
        <cfvo type="num" val="0"/>
        <cfvo type="num" val="1"/>
        <color rgb="FF00B0F0"/>
      </dataBar>
      <extLst>
        <ext xmlns:x14="http://schemas.microsoft.com/office/spreadsheetml/2009/9/main" uri="{B025F937-C7B1-47D3-B67F-A62EFF666E3E}">
          <x14:id>{901C012F-8486-4FDD-87AC-64B07DADBFFA}</x14:id>
        </ext>
      </extLst>
    </cfRule>
    <cfRule type="dataBar" priority="5501">
      <dataBar>
        <cfvo type="min"/>
        <cfvo type="max"/>
        <color rgb="FF00B0F0"/>
      </dataBar>
      <extLst>
        <ext xmlns:x14="http://schemas.microsoft.com/office/spreadsheetml/2009/9/main" uri="{B025F937-C7B1-47D3-B67F-A62EFF666E3E}">
          <x14:id>{55BFCDCF-A2B7-4047-8B72-C6428A3C793E}</x14:id>
        </ext>
      </extLst>
    </cfRule>
    <cfRule type="dataBar" priority="5502">
      <dataBar>
        <cfvo type="num" val="0"/>
        <cfvo type="num" val="1"/>
        <color rgb="FF63C384"/>
      </dataBar>
      <extLst>
        <ext xmlns:x14="http://schemas.microsoft.com/office/spreadsheetml/2009/9/main" uri="{B025F937-C7B1-47D3-B67F-A62EFF666E3E}">
          <x14:id>{8C4875CF-2955-4AEB-8821-498F51A7B42A}</x14:id>
        </ext>
      </extLst>
    </cfRule>
    <cfRule type="dataBar" priority="5503">
      <dataBar>
        <cfvo type="min"/>
        <cfvo type="max"/>
        <color rgb="FF008AEF"/>
      </dataBar>
      <extLst>
        <ext xmlns:x14="http://schemas.microsoft.com/office/spreadsheetml/2009/9/main" uri="{B025F937-C7B1-47D3-B67F-A62EFF666E3E}">
          <x14:id>{D1A8A682-7342-41FE-B3C7-19221A323B11}</x14:id>
        </ext>
      </extLst>
    </cfRule>
  </conditionalFormatting>
  <conditionalFormatting sqref="V59:V60">
    <cfRule type="dataBar" priority="3741">
      <dataBar>
        <cfvo type="num" val="0"/>
        <cfvo type="num" val="1"/>
        <color theme="9" tint="-0.499984740745262"/>
      </dataBar>
      <extLst>
        <ext xmlns:x14="http://schemas.microsoft.com/office/spreadsheetml/2009/9/main" uri="{B025F937-C7B1-47D3-B67F-A62EFF666E3E}">
          <x14:id>{4C19885F-DA15-47EA-8D9D-8DDD67AE330E}</x14:id>
        </ext>
      </extLst>
    </cfRule>
    <cfRule type="dataBar" priority="3742">
      <dataBar>
        <cfvo type="num" val="0"/>
        <cfvo type="num" val="1"/>
        <color rgb="FF638EC6"/>
      </dataBar>
      <extLst>
        <ext xmlns:x14="http://schemas.microsoft.com/office/spreadsheetml/2009/9/main" uri="{B025F937-C7B1-47D3-B67F-A62EFF666E3E}">
          <x14:id>{EA989E0E-0348-4B37-8E1D-4647290DF0FB}</x14:id>
        </ext>
      </extLst>
    </cfRule>
    <cfRule type="dataBar" priority="3743">
      <dataBar>
        <cfvo type="num" val="0"/>
        <cfvo type="num" val="1"/>
        <color rgb="FF00B0F0"/>
      </dataBar>
      <extLst>
        <ext xmlns:x14="http://schemas.microsoft.com/office/spreadsheetml/2009/9/main" uri="{B025F937-C7B1-47D3-B67F-A62EFF666E3E}">
          <x14:id>{FD2A4753-AA37-42E6-BF30-EC50D842F39B}</x14:id>
        </ext>
      </extLst>
    </cfRule>
    <cfRule type="dataBar" priority="3744">
      <dataBar>
        <cfvo type="min"/>
        <cfvo type="max"/>
        <color rgb="FF00B0F0"/>
      </dataBar>
      <extLst>
        <ext xmlns:x14="http://schemas.microsoft.com/office/spreadsheetml/2009/9/main" uri="{B025F937-C7B1-47D3-B67F-A62EFF666E3E}">
          <x14:id>{09176347-0ADC-4E5B-8779-6C5E455B7E00}</x14:id>
        </ext>
      </extLst>
    </cfRule>
    <cfRule type="dataBar" priority="3745">
      <dataBar>
        <cfvo type="num" val="0"/>
        <cfvo type="num" val="1"/>
        <color rgb="FF63C384"/>
      </dataBar>
      <extLst>
        <ext xmlns:x14="http://schemas.microsoft.com/office/spreadsheetml/2009/9/main" uri="{B025F937-C7B1-47D3-B67F-A62EFF666E3E}">
          <x14:id>{D97A47FE-830F-43CB-B0A8-3898D8FFAFCE}</x14:id>
        </ext>
      </extLst>
    </cfRule>
    <cfRule type="dataBar" priority="3746">
      <dataBar>
        <cfvo type="min"/>
        <cfvo type="max"/>
        <color rgb="FF008AEF"/>
      </dataBar>
      <extLst>
        <ext xmlns:x14="http://schemas.microsoft.com/office/spreadsheetml/2009/9/main" uri="{B025F937-C7B1-47D3-B67F-A62EFF666E3E}">
          <x14:id>{0F45A691-5495-4162-B649-02C502AE2439}</x14:id>
        </ext>
      </extLst>
    </cfRule>
  </conditionalFormatting>
  <conditionalFormatting sqref="V64:V76">
    <cfRule type="dataBar" priority="6357">
      <dataBar>
        <cfvo type="num" val="0"/>
        <cfvo type="num" val="1"/>
        <color theme="9" tint="-0.499984740745262"/>
      </dataBar>
      <extLst>
        <ext xmlns:x14="http://schemas.microsoft.com/office/spreadsheetml/2009/9/main" uri="{B025F937-C7B1-47D3-B67F-A62EFF666E3E}">
          <x14:id>{08E46B0D-B844-4AFD-86A9-E7E41A947AB3}</x14:id>
        </ext>
      </extLst>
    </cfRule>
    <cfRule type="dataBar" priority="6358">
      <dataBar>
        <cfvo type="num" val="0"/>
        <cfvo type="num" val="1"/>
        <color rgb="FF638EC6"/>
      </dataBar>
      <extLst>
        <ext xmlns:x14="http://schemas.microsoft.com/office/spreadsheetml/2009/9/main" uri="{B025F937-C7B1-47D3-B67F-A62EFF666E3E}">
          <x14:id>{C4B2A885-0171-4934-8048-D58D027E799E}</x14:id>
        </ext>
      </extLst>
    </cfRule>
    <cfRule type="dataBar" priority="6359">
      <dataBar>
        <cfvo type="num" val="0"/>
        <cfvo type="num" val="1"/>
        <color rgb="FF00B0F0"/>
      </dataBar>
      <extLst>
        <ext xmlns:x14="http://schemas.microsoft.com/office/spreadsheetml/2009/9/main" uri="{B025F937-C7B1-47D3-B67F-A62EFF666E3E}">
          <x14:id>{307956A3-54F2-42C3-AFCE-F526A1A8BD12}</x14:id>
        </ext>
      </extLst>
    </cfRule>
    <cfRule type="dataBar" priority="6360">
      <dataBar>
        <cfvo type="min"/>
        <cfvo type="max"/>
        <color rgb="FF00B0F0"/>
      </dataBar>
      <extLst>
        <ext xmlns:x14="http://schemas.microsoft.com/office/spreadsheetml/2009/9/main" uri="{B025F937-C7B1-47D3-B67F-A62EFF666E3E}">
          <x14:id>{A766F0FB-8C28-406F-BE6B-C7CFC316094A}</x14:id>
        </ext>
      </extLst>
    </cfRule>
    <cfRule type="dataBar" priority="6361">
      <dataBar>
        <cfvo type="num" val="0"/>
        <cfvo type="num" val="1"/>
        <color rgb="FF63C384"/>
      </dataBar>
      <extLst>
        <ext xmlns:x14="http://schemas.microsoft.com/office/spreadsheetml/2009/9/main" uri="{B025F937-C7B1-47D3-B67F-A62EFF666E3E}">
          <x14:id>{CADCEEB9-2D85-4C35-A349-205A7DE4107E}</x14:id>
        </ext>
      </extLst>
    </cfRule>
    <cfRule type="dataBar" priority="6362">
      <dataBar>
        <cfvo type="min"/>
        <cfvo type="max"/>
        <color rgb="FF008AEF"/>
      </dataBar>
      <extLst>
        <ext xmlns:x14="http://schemas.microsoft.com/office/spreadsheetml/2009/9/main" uri="{B025F937-C7B1-47D3-B67F-A62EFF666E3E}">
          <x14:id>{AA575233-E08F-48C2-9C0E-AAB6CFBC5295}</x14:id>
        </ext>
      </extLst>
    </cfRule>
  </conditionalFormatting>
  <conditionalFormatting sqref="V80:V83">
    <cfRule type="dataBar" priority="6481">
      <dataBar>
        <cfvo type="num" val="0"/>
        <cfvo type="num" val="1"/>
        <color theme="9" tint="-0.499984740745262"/>
      </dataBar>
      <extLst>
        <ext xmlns:x14="http://schemas.microsoft.com/office/spreadsheetml/2009/9/main" uri="{B025F937-C7B1-47D3-B67F-A62EFF666E3E}">
          <x14:id>{3C9B615F-262A-4346-880E-7B6B68324F45}</x14:id>
        </ext>
      </extLst>
    </cfRule>
    <cfRule type="dataBar" priority="6482">
      <dataBar>
        <cfvo type="num" val="0"/>
        <cfvo type="num" val="1"/>
        <color rgb="FF638EC6"/>
      </dataBar>
      <extLst>
        <ext xmlns:x14="http://schemas.microsoft.com/office/spreadsheetml/2009/9/main" uri="{B025F937-C7B1-47D3-B67F-A62EFF666E3E}">
          <x14:id>{E5B9DA1D-A643-42C2-BA28-D58F808195FE}</x14:id>
        </ext>
      </extLst>
    </cfRule>
    <cfRule type="dataBar" priority="6483">
      <dataBar>
        <cfvo type="num" val="0"/>
        <cfvo type="num" val="1"/>
        <color rgb="FF00B0F0"/>
      </dataBar>
      <extLst>
        <ext xmlns:x14="http://schemas.microsoft.com/office/spreadsheetml/2009/9/main" uri="{B025F937-C7B1-47D3-B67F-A62EFF666E3E}">
          <x14:id>{DD239B91-0241-4E44-A067-4F3B57239FA9}</x14:id>
        </ext>
      </extLst>
    </cfRule>
    <cfRule type="dataBar" priority="6484">
      <dataBar>
        <cfvo type="min"/>
        <cfvo type="max"/>
        <color rgb="FF00B0F0"/>
      </dataBar>
      <extLst>
        <ext xmlns:x14="http://schemas.microsoft.com/office/spreadsheetml/2009/9/main" uri="{B025F937-C7B1-47D3-B67F-A62EFF666E3E}">
          <x14:id>{80FF3A8D-5CD4-4665-B333-0542AA9920C6}</x14:id>
        </ext>
      </extLst>
    </cfRule>
    <cfRule type="dataBar" priority="6485">
      <dataBar>
        <cfvo type="num" val="0"/>
        <cfvo type="num" val="1"/>
        <color rgb="FF63C384"/>
      </dataBar>
      <extLst>
        <ext xmlns:x14="http://schemas.microsoft.com/office/spreadsheetml/2009/9/main" uri="{B025F937-C7B1-47D3-B67F-A62EFF666E3E}">
          <x14:id>{B7FB3BF6-782E-4E71-BCA4-6321CC3BBD5C}</x14:id>
        </ext>
      </extLst>
    </cfRule>
    <cfRule type="dataBar" priority="6486">
      <dataBar>
        <cfvo type="min"/>
        <cfvo type="max"/>
        <color rgb="FF008AEF"/>
      </dataBar>
      <extLst>
        <ext xmlns:x14="http://schemas.microsoft.com/office/spreadsheetml/2009/9/main" uri="{B025F937-C7B1-47D3-B67F-A62EFF666E3E}">
          <x14:id>{1B3CC289-4395-49EB-BBA8-44FA0AA2EDC1}</x14:id>
        </ext>
      </extLst>
    </cfRule>
  </conditionalFormatting>
  <conditionalFormatting sqref="V86:V113">
    <cfRule type="dataBar" priority="6200">
      <dataBar>
        <cfvo type="num" val="0"/>
        <cfvo type="num" val="1"/>
        <color theme="9" tint="-0.499984740745262"/>
      </dataBar>
      <extLst>
        <ext xmlns:x14="http://schemas.microsoft.com/office/spreadsheetml/2009/9/main" uri="{B025F937-C7B1-47D3-B67F-A62EFF666E3E}">
          <x14:id>{9908BDFD-B3D3-465F-82A0-7031411AC14F}</x14:id>
        </ext>
      </extLst>
    </cfRule>
    <cfRule type="dataBar" priority="6201">
      <dataBar>
        <cfvo type="num" val="0"/>
        <cfvo type="num" val="1"/>
        <color rgb="FF638EC6"/>
      </dataBar>
      <extLst>
        <ext xmlns:x14="http://schemas.microsoft.com/office/spreadsheetml/2009/9/main" uri="{B025F937-C7B1-47D3-B67F-A62EFF666E3E}">
          <x14:id>{5BE103B1-4BBF-45BF-AA64-E28489619CCA}</x14:id>
        </ext>
      </extLst>
    </cfRule>
    <cfRule type="dataBar" priority="6202">
      <dataBar>
        <cfvo type="num" val="0"/>
        <cfvo type="num" val="1"/>
        <color rgb="FF00B0F0"/>
      </dataBar>
      <extLst>
        <ext xmlns:x14="http://schemas.microsoft.com/office/spreadsheetml/2009/9/main" uri="{B025F937-C7B1-47D3-B67F-A62EFF666E3E}">
          <x14:id>{09571A52-557A-4E80-8EEB-1B0E553431BD}</x14:id>
        </ext>
      </extLst>
    </cfRule>
    <cfRule type="dataBar" priority="6203">
      <dataBar>
        <cfvo type="min"/>
        <cfvo type="max"/>
        <color rgb="FF00B0F0"/>
      </dataBar>
      <extLst>
        <ext xmlns:x14="http://schemas.microsoft.com/office/spreadsheetml/2009/9/main" uri="{B025F937-C7B1-47D3-B67F-A62EFF666E3E}">
          <x14:id>{10DDD2AD-596A-4A47-A613-AB561FF17875}</x14:id>
        </ext>
      </extLst>
    </cfRule>
    <cfRule type="dataBar" priority="6204">
      <dataBar>
        <cfvo type="num" val="0"/>
        <cfvo type="num" val="1"/>
        <color rgb="FF63C384"/>
      </dataBar>
      <extLst>
        <ext xmlns:x14="http://schemas.microsoft.com/office/spreadsheetml/2009/9/main" uri="{B025F937-C7B1-47D3-B67F-A62EFF666E3E}">
          <x14:id>{CF5472C2-B63F-41C5-93DD-836C401368EF}</x14:id>
        </ext>
      </extLst>
    </cfRule>
    <cfRule type="dataBar" priority="6205">
      <dataBar>
        <cfvo type="min"/>
        <cfvo type="max"/>
        <color rgb="FF008AEF"/>
      </dataBar>
      <extLst>
        <ext xmlns:x14="http://schemas.microsoft.com/office/spreadsheetml/2009/9/main" uri="{B025F937-C7B1-47D3-B67F-A62EFF666E3E}">
          <x14:id>{54F24AF5-6779-4F56-BB84-86A7CEF5FD30}</x14:id>
        </ext>
      </extLst>
    </cfRule>
  </conditionalFormatting>
  <conditionalFormatting sqref="V116:V121">
    <cfRule type="dataBar" priority="666">
      <dataBar>
        <cfvo type="num" val="0"/>
        <cfvo type="num" val="1"/>
        <color theme="9" tint="-0.499984740745262"/>
      </dataBar>
      <extLst>
        <ext xmlns:x14="http://schemas.microsoft.com/office/spreadsheetml/2009/9/main" uri="{B025F937-C7B1-47D3-B67F-A62EFF666E3E}">
          <x14:id>{5DB4BF89-3EB3-4699-B305-B534833775DF}</x14:id>
        </ext>
      </extLst>
    </cfRule>
    <cfRule type="dataBar" priority="667">
      <dataBar>
        <cfvo type="num" val="0"/>
        <cfvo type="num" val="1"/>
        <color rgb="FF638EC6"/>
      </dataBar>
      <extLst>
        <ext xmlns:x14="http://schemas.microsoft.com/office/spreadsheetml/2009/9/main" uri="{B025F937-C7B1-47D3-B67F-A62EFF666E3E}">
          <x14:id>{197C01C2-7471-4CB4-B064-D23F0652551B}</x14:id>
        </ext>
      </extLst>
    </cfRule>
    <cfRule type="dataBar" priority="668">
      <dataBar>
        <cfvo type="num" val="0"/>
        <cfvo type="num" val="1"/>
        <color rgb="FF00B0F0"/>
      </dataBar>
      <extLst>
        <ext xmlns:x14="http://schemas.microsoft.com/office/spreadsheetml/2009/9/main" uri="{B025F937-C7B1-47D3-B67F-A62EFF666E3E}">
          <x14:id>{1D5A69E3-C583-480F-99F2-61229244B977}</x14:id>
        </ext>
      </extLst>
    </cfRule>
    <cfRule type="dataBar" priority="669">
      <dataBar>
        <cfvo type="min"/>
        <cfvo type="max"/>
        <color rgb="FF00B0F0"/>
      </dataBar>
      <extLst>
        <ext xmlns:x14="http://schemas.microsoft.com/office/spreadsheetml/2009/9/main" uri="{B025F937-C7B1-47D3-B67F-A62EFF666E3E}">
          <x14:id>{132558F6-0919-47C9-AF65-C970AD8B2EB5}</x14:id>
        </ext>
      </extLst>
    </cfRule>
    <cfRule type="dataBar" priority="670">
      <dataBar>
        <cfvo type="num" val="0"/>
        <cfvo type="num" val="1"/>
        <color rgb="FF63C384"/>
      </dataBar>
      <extLst>
        <ext xmlns:x14="http://schemas.microsoft.com/office/spreadsheetml/2009/9/main" uri="{B025F937-C7B1-47D3-B67F-A62EFF666E3E}">
          <x14:id>{A92322AB-2B6E-4E46-8E17-4181903B7373}</x14:id>
        </ext>
      </extLst>
    </cfRule>
    <cfRule type="dataBar" priority="671">
      <dataBar>
        <cfvo type="min"/>
        <cfvo type="max"/>
        <color rgb="FF008AEF"/>
      </dataBar>
      <extLst>
        <ext xmlns:x14="http://schemas.microsoft.com/office/spreadsheetml/2009/9/main" uri="{B025F937-C7B1-47D3-B67F-A62EFF666E3E}">
          <x14:id>{38A179AF-D9AA-4E62-AC8D-3617B8628E44}</x14:id>
        </ext>
      </extLst>
    </cfRule>
  </conditionalFormatting>
  <conditionalFormatting sqref="X9">
    <cfRule type="dataBar" priority="217">
      <dataBar>
        <cfvo type="num" val="0"/>
        <cfvo type="num" val="1"/>
        <color rgb="FF00B0F0"/>
      </dataBar>
      <extLst>
        <ext xmlns:x14="http://schemas.microsoft.com/office/spreadsheetml/2009/9/main" uri="{B025F937-C7B1-47D3-B67F-A62EFF666E3E}">
          <x14:id>{9D557DB2-EAC4-43D5-9A60-C70BA6190182}</x14:id>
        </ext>
      </extLst>
    </cfRule>
    <cfRule type="dataBar" priority="218">
      <dataBar>
        <cfvo type="min"/>
        <cfvo type="max"/>
        <color rgb="FF00B0F0"/>
      </dataBar>
      <extLst>
        <ext xmlns:x14="http://schemas.microsoft.com/office/spreadsheetml/2009/9/main" uri="{B025F937-C7B1-47D3-B67F-A62EFF666E3E}">
          <x14:id>{47CD8AB6-FDC5-49ED-AFBC-B0674427B1EF}</x14:id>
        </ext>
      </extLst>
    </cfRule>
    <cfRule type="dataBar" priority="219">
      <dataBar>
        <cfvo type="num" val="0"/>
        <cfvo type="num" val="1"/>
        <color rgb="FF638EC6"/>
      </dataBar>
      <extLst>
        <ext xmlns:x14="http://schemas.microsoft.com/office/spreadsheetml/2009/9/main" uri="{B025F937-C7B1-47D3-B67F-A62EFF666E3E}">
          <x14:id>{8EB29637-E308-42C0-B08A-6C425F5F9513}</x14:id>
        </ext>
      </extLst>
    </cfRule>
    <cfRule type="dataBar" priority="220">
      <dataBar>
        <cfvo type="min"/>
        <cfvo type="max"/>
        <color rgb="FF008AEF"/>
      </dataBar>
      <extLst>
        <ext xmlns:x14="http://schemas.microsoft.com/office/spreadsheetml/2009/9/main" uri="{B025F937-C7B1-47D3-B67F-A62EFF666E3E}">
          <x14:id>{5CE34611-D03C-4844-A6E1-D626D398A0B8}</x14:id>
        </ext>
      </extLst>
    </cfRule>
    <cfRule type="dataBar" priority="221">
      <dataBar>
        <cfvo type="num" val="0"/>
        <cfvo type="num" val="1"/>
        <color rgb="FF63C384"/>
      </dataBar>
      <extLst>
        <ext xmlns:x14="http://schemas.microsoft.com/office/spreadsheetml/2009/9/main" uri="{B025F937-C7B1-47D3-B67F-A62EFF666E3E}">
          <x14:id>{4DB04251-AFBD-4441-A7CD-2AB6BA6E3117}</x14:id>
        </ext>
      </extLst>
    </cfRule>
  </conditionalFormatting>
  <conditionalFormatting sqref="X10">
    <cfRule type="dataBar" priority="61">
      <dataBar>
        <cfvo type="num" val="0"/>
        <cfvo type="num" val="1"/>
        <color rgb="FF00B0F0"/>
      </dataBar>
      <extLst>
        <ext xmlns:x14="http://schemas.microsoft.com/office/spreadsheetml/2009/9/main" uri="{B025F937-C7B1-47D3-B67F-A62EFF666E3E}">
          <x14:id>{F4218A84-8876-4556-AA4B-5EB228BFE1B6}</x14:id>
        </ext>
      </extLst>
    </cfRule>
    <cfRule type="dataBar" priority="62">
      <dataBar>
        <cfvo type="min"/>
        <cfvo type="max"/>
        <color rgb="FF00B0F0"/>
      </dataBar>
      <extLst>
        <ext xmlns:x14="http://schemas.microsoft.com/office/spreadsheetml/2009/9/main" uri="{B025F937-C7B1-47D3-B67F-A62EFF666E3E}">
          <x14:id>{2E102FE6-D17D-4E70-90D7-C22BAC641B50}</x14:id>
        </ext>
      </extLst>
    </cfRule>
    <cfRule type="dataBar" priority="63">
      <dataBar>
        <cfvo type="num" val="0"/>
        <cfvo type="num" val="1"/>
        <color rgb="FF638EC6"/>
      </dataBar>
      <extLst>
        <ext xmlns:x14="http://schemas.microsoft.com/office/spreadsheetml/2009/9/main" uri="{B025F937-C7B1-47D3-B67F-A62EFF666E3E}">
          <x14:id>{F5D63144-E27E-4EFC-8159-18D4ADBD095E}</x14:id>
        </ext>
      </extLst>
    </cfRule>
    <cfRule type="dataBar" priority="64">
      <dataBar>
        <cfvo type="min"/>
        <cfvo type="max"/>
        <color rgb="FF008AEF"/>
      </dataBar>
      <extLst>
        <ext xmlns:x14="http://schemas.microsoft.com/office/spreadsheetml/2009/9/main" uri="{B025F937-C7B1-47D3-B67F-A62EFF666E3E}">
          <x14:id>{0E20081D-A5BB-4593-B4EF-C861AE20620C}</x14:id>
        </ext>
      </extLst>
    </cfRule>
    <cfRule type="dataBar" priority="65">
      <dataBar>
        <cfvo type="num" val="0"/>
        <cfvo type="num" val="1"/>
        <color rgb="FF63C384"/>
      </dataBar>
      <extLst>
        <ext xmlns:x14="http://schemas.microsoft.com/office/spreadsheetml/2009/9/main" uri="{B025F937-C7B1-47D3-B67F-A62EFF666E3E}">
          <x14:id>{B504CEDC-3E85-440E-8E3D-52C9E8B6ADB5}</x14:id>
        </ext>
      </extLst>
    </cfRule>
  </conditionalFormatting>
  <conditionalFormatting sqref="X15">
    <cfRule type="dataBar" priority="300">
      <dataBar>
        <cfvo type="num" val="0"/>
        <cfvo type="num" val="1"/>
        <color rgb="FF00B0F0"/>
      </dataBar>
      <extLst>
        <ext xmlns:x14="http://schemas.microsoft.com/office/spreadsheetml/2009/9/main" uri="{B025F937-C7B1-47D3-B67F-A62EFF666E3E}">
          <x14:id>{3DEBC814-5310-4CF7-9897-56A1D7943F9B}</x14:id>
        </ext>
      </extLst>
    </cfRule>
    <cfRule type="dataBar" priority="301">
      <dataBar>
        <cfvo type="min"/>
        <cfvo type="max"/>
        <color rgb="FF00B0F0"/>
      </dataBar>
      <extLst>
        <ext xmlns:x14="http://schemas.microsoft.com/office/spreadsheetml/2009/9/main" uri="{B025F937-C7B1-47D3-B67F-A62EFF666E3E}">
          <x14:id>{834B8E9E-D44B-4DF3-B1A6-2D78FC57C4B2}</x14:id>
        </ext>
      </extLst>
    </cfRule>
    <cfRule type="dataBar" priority="302">
      <dataBar>
        <cfvo type="num" val="0"/>
        <cfvo type="num" val="1"/>
        <color rgb="FF638EC6"/>
      </dataBar>
      <extLst>
        <ext xmlns:x14="http://schemas.microsoft.com/office/spreadsheetml/2009/9/main" uri="{B025F937-C7B1-47D3-B67F-A62EFF666E3E}">
          <x14:id>{2EA28A2D-8F04-41BF-BE5E-5FE0248F2D56}</x14:id>
        </ext>
      </extLst>
    </cfRule>
    <cfRule type="dataBar" priority="303">
      <dataBar>
        <cfvo type="min"/>
        <cfvo type="max"/>
        <color rgb="FF008AEF"/>
      </dataBar>
      <extLst>
        <ext xmlns:x14="http://schemas.microsoft.com/office/spreadsheetml/2009/9/main" uri="{B025F937-C7B1-47D3-B67F-A62EFF666E3E}">
          <x14:id>{1AF7CD53-17A9-4EFC-B5C5-606A4C102654}</x14:id>
        </ext>
      </extLst>
    </cfRule>
    <cfRule type="dataBar" priority="304">
      <dataBar>
        <cfvo type="num" val="0"/>
        <cfvo type="num" val="1"/>
        <color rgb="FF63C384"/>
      </dataBar>
      <extLst>
        <ext xmlns:x14="http://schemas.microsoft.com/office/spreadsheetml/2009/9/main" uri="{B025F937-C7B1-47D3-B67F-A62EFF666E3E}">
          <x14:id>{142AF2F1-7871-4BD2-AEA8-41F4290FA0BE}</x14:id>
        </ext>
      </extLst>
    </cfRule>
  </conditionalFormatting>
  <conditionalFormatting sqref="X39">
    <cfRule type="dataBar" priority="310">
      <dataBar>
        <cfvo type="num" val="0"/>
        <cfvo type="num" val="1"/>
        <color rgb="FF00B0F0"/>
      </dataBar>
      <extLst>
        <ext xmlns:x14="http://schemas.microsoft.com/office/spreadsheetml/2009/9/main" uri="{B025F937-C7B1-47D3-B67F-A62EFF666E3E}">
          <x14:id>{923A0CC8-D206-45CF-9ACB-55B3FA17C53A}</x14:id>
        </ext>
      </extLst>
    </cfRule>
    <cfRule type="dataBar" priority="311">
      <dataBar>
        <cfvo type="min"/>
        <cfvo type="max"/>
        <color rgb="FF00B0F0"/>
      </dataBar>
      <extLst>
        <ext xmlns:x14="http://schemas.microsoft.com/office/spreadsheetml/2009/9/main" uri="{B025F937-C7B1-47D3-B67F-A62EFF666E3E}">
          <x14:id>{A90EC3B8-E2EF-4563-AE4A-13E55C9D66C5}</x14:id>
        </ext>
      </extLst>
    </cfRule>
    <cfRule type="dataBar" priority="312">
      <dataBar>
        <cfvo type="num" val="0"/>
        <cfvo type="num" val="1"/>
        <color rgb="FF638EC6"/>
      </dataBar>
      <extLst>
        <ext xmlns:x14="http://schemas.microsoft.com/office/spreadsheetml/2009/9/main" uri="{B025F937-C7B1-47D3-B67F-A62EFF666E3E}">
          <x14:id>{63B880A3-81C1-42C9-BD2A-573A5BE48B5D}</x14:id>
        </ext>
      </extLst>
    </cfRule>
    <cfRule type="dataBar" priority="313">
      <dataBar>
        <cfvo type="min"/>
        <cfvo type="max"/>
        <color rgb="FF008AEF"/>
      </dataBar>
      <extLst>
        <ext xmlns:x14="http://schemas.microsoft.com/office/spreadsheetml/2009/9/main" uri="{B025F937-C7B1-47D3-B67F-A62EFF666E3E}">
          <x14:id>{0E17FDF4-AA04-4CF0-A506-51264E672A06}</x14:id>
        </ext>
      </extLst>
    </cfRule>
    <cfRule type="dataBar" priority="314">
      <dataBar>
        <cfvo type="num" val="0"/>
        <cfvo type="num" val="1"/>
        <color rgb="FF63C384"/>
      </dataBar>
      <extLst>
        <ext xmlns:x14="http://schemas.microsoft.com/office/spreadsheetml/2009/9/main" uri="{B025F937-C7B1-47D3-B67F-A62EFF666E3E}">
          <x14:id>{2BC665E7-0258-4637-8459-34C1D4D5ADB9}</x14:id>
        </ext>
      </extLst>
    </cfRule>
  </conditionalFormatting>
  <conditionalFormatting sqref="X40:X55 X11:X14 X16:X38">
    <cfRule type="dataBar" priority="5516">
      <dataBar>
        <cfvo type="num" val="0"/>
        <cfvo type="num" val="1"/>
        <color rgb="FF00B0F0"/>
      </dataBar>
      <extLst>
        <ext xmlns:x14="http://schemas.microsoft.com/office/spreadsheetml/2009/9/main" uri="{B025F937-C7B1-47D3-B67F-A62EFF666E3E}">
          <x14:id>{ACE0AB04-2A3D-4756-8E88-E321E07B973F}</x14:id>
        </ext>
      </extLst>
    </cfRule>
    <cfRule type="dataBar" priority="5517">
      <dataBar>
        <cfvo type="min"/>
        <cfvo type="max"/>
        <color rgb="FF00B0F0"/>
      </dataBar>
      <extLst>
        <ext xmlns:x14="http://schemas.microsoft.com/office/spreadsheetml/2009/9/main" uri="{B025F937-C7B1-47D3-B67F-A62EFF666E3E}">
          <x14:id>{D6487943-BC34-4781-843B-5B13E6A2916E}</x14:id>
        </ext>
      </extLst>
    </cfRule>
    <cfRule type="dataBar" priority="5518">
      <dataBar>
        <cfvo type="num" val="0"/>
        <cfvo type="num" val="1"/>
        <color rgb="FF638EC6"/>
      </dataBar>
      <extLst>
        <ext xmlns:x14="http://schemas.microsoft.com/office/spreadsheetml/2009/9/main" uri="{B025F937-C7B1-47D3-B67F-A62EFF666E3E}">
          <x14:id>{83BC39A2-6AF3-40EF-B14F-ADF829DF31D3}</x14:id>
        </ext>
      </extLst>
    </cfRule>
    <cfRule type="dataBar" priority="5519">
      <dataBar>
        <cfvo type="min"/>
        <cfvo type="max"/>
        <color rgb="FF008AEF"/>
      </dataBar>
      <extLst>
        <ext xmlns:x14="http://schemas.microsoft.com/office/spreadsheetml/2009/9/main" uri="{B025F937-C7B1-47D3-B67F-A62EFF666E3E}">
          <x14:id>{1F5D393F-0806-4C84-BB7D-1B7D96D76977}</x14:id>
        </ext>
      </extLst>
    </cfRule>
    <cfRule type="dataBar" priority="5520">
      <dataBar>
        <cfvo type="num" val="0"/>
        <cfvo type="num" val="1"/>
        <color rgb="FF63C384"/>
      </dataBar>
      <extLst>
        <ext xmlns:x14="http://schemas.microsoft.com/office/spreadsheetml/2009/9/main" uri="{B025F937-C7B1-47D3-B67F-A62EFF666E3E}">
          <x14:id>{BA2833AC-17F4-4F49-BD7A-B20CAB362CDF}</x14:id>
        </ext>
      </extLst>
    </cfRule>
  </conditionalFormatting>
  <conditionalFormatting sqref="X59:X60">
    <cfRule type="dataBar" priority="3747">
      <dataBar>
        <cfvo type="num" val="0"/>
        <cfvo type="num" val="1"/>
        <color rgb="FF00B0F0"/>
      </dataBar>
      <extLst>
        <ext xmlns:x14="http://schemas.microsoft.com/office/spreadsheetml/2009/9/main" uri="{B025F937-C7B1-47D3-B67F-A62EFF666E3E}">
          <x14:id>{25BC8B9B-878A-4ABE-AE10-D869AFC58282}</x14:id>
        </ext>
      </extLst>
    </cfRule>
    <cfRule type="dataBar" priority="3748">
      <dataBar>
        <cfvo type="min"/>
        <cfvo type="max"/>
        <color rgb="FF00B0F0"/>
      </dataBar>
      <extLst>
        <ext xmlns:x14="http://schemas.microsoft.com/office/spreadsheetml/2009/9/main" uri="{B025F937-C7B1-47D3-B67F-A62EFF666E3E}">
          <x14:id>{EDE9EB51-6202-4F44-8A3B-2F6925B642C0}</x14:id>
        </ext>
      </extLst>
    </cfRule>
    <cfRule type="dataBar" priority="3749">
      <dataBar>
        <cfvo type="num" val="0"/>
        <cfvo type="num" val="1"/>
        <color rgb="FF638EC6"/>
      </dataBar>
      <extLst>
        <ext xmlns:x14="http://schemas.microsoft.com/office/spreadsheetml/2009/9/main" uri="{B025F937-C7B1-47D3-B67F-A62EFF666E3E}">
          <x14:id>{D909C59F-95D4-460B-AA1F-251AC1418AA6}</x14:id>
        </ext>
      </extLst>
    </cfRule>
    <cfRule type="dataBar" priority="3750">
      <dataBar>
        <cfvo type="min"/>
        <cfvo type="max"/>
        <color rgb="FF008AEF"/>
      </dataBar>
      <extLst>
        <ext xmlns:x14="http://schemas.microsoft.com/office/spreadsheetml/2009/9/main" uri="{B025F937-C7B1-47D3-B67F-A62EFF666E3E}">
          <x14:id>{918FCF12-6610-4D2F-8DA5-1CD3B8F2B0DE}</x14:id>
        </ext>
      </extLst>
    </cfRule>
    <cfRule type="dataBar" priority="3751">
      <dataBar>
        <cfvo type="num" val="0"/>
        <cfvo type="num" val="1"/>
        <color rgb="FF63C384"/>
      </dataBar>
      <extLst>
        <ext xmlns:x14="http://schemas.microsoft.com/office/spreadsheetml/2009/9/main" uri="{B025F937-C7B1-47D3-B67F-A62EFF666E3E}">
          <x14:id>{88AC3CCF-0B97-4B9F-BBE9-5DB2D0076D07}</x14:id>
        </ext>
      </extLst>
    </cfRule>
  </conditionalFormatting>
  <conditionalFormatting sqref="X64:X76">
    <cfRule type="dataBar" priority="6363">
      <dataBar>
        <cfvo type="num" val="0"/>
        <cfvo type="num" val="1"/>
        <color rgb="FF00B0F0"/>
      </dataBar>
      <extLst>
        <ext xmlns:x14="http://schemas.microsoft.com/office/spreadsheetml/2009/9/main" uri="{B025F937-C7B1-47D3-B67F-A62EFF666E3E}">
          <x14:id>{63031A79-29AF-49CF-8E85-314CC0E7BE71}</x14:id>
        </ext>
      </extLst>
    </cfRule>
    <cfRule type="dataBar" priority="6364">
      <dataBar>
        <cfvo type="min"/>
        <cfvo type="max"/>
        <color rgb="FF00B0F0"/>
      </dataBar>
      <extLst>
        <ext xmlns:x14="http://schemas.microsoft.com/office/spreadsheetml/2009/9/main" uri="{B025F937-C7B1-47D3-B67F-A62EFF666E3E}">
          <x14:id>{A3E68117-B0F2-4244-9D86-1222C8332658}</x14:id>
        </ext>
      </extLst>
    </cfRule>
    <cfRule type="dataBar" priority="6365">
      <dataBar>
        <cfvo type="num" val="0"/>
        <cfvo type="num" val="1"/>
        <color rgb="FF638EC6"/>
      </dataBar>
      <extLst>
        <ext xmlns:x14="http://schemas.microsoft.com/office/spreadsheetml/2009/9/main" uri="{B025F937-C7B1-47D3-B67F-A62EFF666E3E}">
          <x14:id>{47DD9CB2-5E6F-4236-8A67-E24C1BF1309E}</x14:id>
        </ext>
      </extLst>
    </cfRule>
    <cfRule type="dataBar" priority="6366">
      <dataBar>
        <cfvo type="min"/>
        <cfvo type="max"/>
        <color rgb="FF008AEF"/>
      </dataBar>
      <extLst>
        <ext xmlns:x14="http://schemas.microsoft.com/office/spreadsheetml/2009/9/main" uri="{B025F937-C7B1-47D3-B67F-A62EFF666E3E}">
          <x14:id>{F618D428-D980-48E0-B66E-A41B6334CA28}</x14:id>
        </ext>
      </extLst>
    </cfRule>
    <cfRule type="dataBar" priority="6367">
      <dataBar>
        <cfvo type="num" val="0"/>
        <cfvo type="num" val="1"/>
        <color rgb="FF63C384"/>
      </dataBar>
      <extLst>
        <ext xmlns:x14="http://schemas.microsoft.com/office/spreadsheetml/2009/9/main" uri="{B025F937-C7B1-47D3-B67F-A62EFF666E3E}">
          <x14:id>{EB5FCBAB-0C62-4737-A789-41DE924432B3}</x14:id>
        </ext>
      </extLst>
    </cfRule>
  </conditionalFormatting>
  <conditionalFormatting sqref="X80:X83">
    <cfRule type="dataBar" priority="6493">
      <dataBar>
        <cfvo type="num" val="0"/>
        <cfvo type="num" val="1"/>
        <color rgb="FF00B0F0"/>
      </dataBar>
      <extLst>
        <ext xmlns:x14="http://schemas.microsoft.com/office/spreadsheetml/2009/9/main" uri="{B025F937-C7B1-47D3-B67F-A62EFF666E3E}">
          <x14:id>{A1248336-DC75-4587-9717-04B9891340E4}</x14:id>
        </ext>
      </extLst>
    </cfRule>
    <cfRule type="dataBar" priority="6494">
      <dataBar>
        <cfvo type="min"/>
        <cfvo type="max"/>
        <color rgb="FF00B0F0"/>
      </dataBar>
      <extLst>
        <ext xmlns:x14="http://schemas.microsoft.com/office/spreadsheetml/2009/9/main" uri="{B025F937-C7B1-47D3-B67F-A62EFF666E3E}">
          <x14:id>{68C2100C-3451-4D34-9AF0-09A09FE21E12}</x14:id>
        </ext>
      </extLst>
    </cfRule>
    <cfRule type="dataBar" priority="6495">
      <dataBar>
        <cfvo type="num" val="0"/>
        <cfvo type="num" val="1"/>
        <color rgb="FF638EC6"/>
      </dataBar>
      <extLst>
        <ext xmlns:x14="http://schemas.microsoft.com/office/spreadsheetml/2009/9/main" uri="{B025F937-C7B1-47D3-B67F-A62EFF666E3E}">
          <x14:id>{CEA7311D-FF8C-43AC-824F-27C157955D14}</x14:id>
        </ext>
      </extLst>
    </cfRule>
    <cfRule type="dataBar" priority="6496">
      <dataBar>
        <cfvo type="min"/>
        <cfvo type="max"/>
        <color rgb="FF008AEF"/>
      </dataBar>
      <extLst>
        <ext xmlns:x14="http://schemas.microsoft.com/office/spreadsheetml/2009/9/main" uri="{B025F937-C7B1-47D3-B67F-A62EFF666E3E}">
          <x14:id>{4EAB1C45-EA45-41C8-BBF7-903BAB7FE0A2}</x14:id>
        </ext>
      </extLst>
    </cfRule>
    <cfRule type="dataBar" priority="6497">
      <dataBar>
        <cfvo type="num" val="0"/>
        <cfvo type="num" val="1"/>
        <color rgb="FF63C384"/>
      </dataBar>
      <extLst>
        <ext xmlns:x14="http://schemas.microsoft.com/office/spreadsheetml/2009/9/main" uri="{B025F937-C7B1-47D3-B67F-A62EFF666E3E}">
          <x14:id>{B2C77090-2EE5-40CF-AA6A-7640636D6ABE}</x14:id>
        </ext>
      </extLst>
    </cfRule>
  </conditionalFormatting>
  <conditionalFormatting sqref="X86:X113">
    <cfRule type="dataBar" priority="6212">
      <dataBar>
        <cfvo type="num" val="0"/>
        <cfvo type="num" val="1"/>
        <color rgb="FF00B0F0"/>
      </dataBar>
      <extLst>
        <ext xmlns:x14="http://schemas.microsoft.com/office/spreadsheetml/2009/9/main" uri="{B025F937-C7B1-47D3-B67F-A62EFF666E3E}">
          <x14:id>{4C4D8DED-D087-413E-A4BF-6E73C4543142}</x14:id>
        </ext>
      </extLst>
    </cfRule>
    <cfRule type="dataBar" priority="6213">
      <dataBar>
        <cfvo type="min"/>
        <cfvo type="max"/>
        <color rgb="FF00B0F0"/>
      </dataBar>
      <extLst>
        <ext xmlns:x14="http://schemas.microsoft.com/office/spreadsheetml/2009/9/main" uri="{B025F937-C7B1-47D3-B67F-A62EFF666E3E}">
          <x14:id>{2177C9B4-ECC1-4B5C-8DA2-DC9AC382DDB3}</x14:id>
        </ext>
      </extLst>
    </cfRule>
    <cfRule type="dataBar" priority="6214">
      <dataBar>
        <cfvo type="num" val="0"/>
        <cfvo type="num" val="1"/>
        <color rgb="FF638EC6"/>
      </dataBar>
      <extLst>
        <ext xmlns:x14="http://schemas.microsoft.com/office/spreadsheetml/2009/9/main" uri="{B025F937-C7B1-47D3-B67F-A62EFF666E3E}">
          <x14:id>{DC919E80-66FC-4332-B2BD-F043CD3D56FA}</x14:id>
        </ext>
      </extLst>
    </cfRule>
    <cfRule type="dataBar" priority="6215">
      <dataBar>
        <cfvo type="min"/>
        <cfvo type="max"/>
        <color rgb="FF008AEF"/>
      </dataBar>
      <extLst>
        <ext xmlns:x14="http://schemas.microsoft.com/office/spreadsheetml/2009/9/main" uri="{B025F937-C7B1-47D3-B67F-A62EFF666E3E}">
          <x14:id>{2402F3D4-9287-415F-AA4A-F3298389767C}</x14:id>
        </ext>
      </extLst>
    </cfRule>
    <cfRule type="dataBar" priority="6216">
      <dataBar>
        <cfvo type="num" val="0"/>
        <cfvo type="num" val="1"/>
        <color rgb="FF63C384"/>
      </dataBar>
      <extLst>
        <ext xmlns:x14="http://schemas.microsoft.com/office/spreadsheetml/2009/9/main" uri="{B025F937-C7B1-47D3-B67F-A62EFF666E3E}">
          <x14:id>{02A42378-5883-479A-9AA1-78C32295B611}</x14:id>
        </ext>
      </extLst>
    </cfRule>
  </conditionalFormatting>
  <conditionalFormatting sqref="X116:X121">
    <cfRule type="dataBar" priority="893">
      <dataBar>
        <cfvo type="num" val="0"/>
        <cfvo type="num" val="1"/>
        <color rgb="FF00B0F0"/>
      </dataBar>
      <extLst>
        <ext xmlns:x14="http://schemas.microsoft.com/office/spreadsheetml/2009/9/main" uri="{B025F937-C7B1-47D3-B67F-A62EFF666E3E}">
          <x14:id>{1E43F950-8AF8-45F1-B458-615F57853A23}</x14:id>
        </ext>
      </extLst>
    </cfRule>
    <cfRule type="dataBar" priority="894">
      <dataBar>
        <cfvo type="min"/>
        <cfvo type="max"/>
        <color rgb="FF00B0F0"/>
      </dataBar>
      <extLst>
        <ext xmlns:x14="http://schemas.microsoft.com/office/spreadsheetml/2009/9/main" uri="{B025F937-C7B1-47D3-B67F-A62EFF666E3E}">
          <x14:id>{579BB917-B8A2-464D-A514-E73141E17F02}</x14:id>
        </ext>
      </extLst>
    </cfRule>
    <cfRule type="dataBar" priority="895">
      <dataBar>
        <cfvo type="num" val="0"/>
        <cfvo type="num" val="1"/>
        <color rgb="FF638EC6"/>
      </dataBar>
      <extLst>
        <ext xmlns:x14="http://schemas.microsoft.com/office/spreadsheetml/2009/9/main" uri="{B025F937-C7B1-47D3-B67F-A62EFF666E3E}">
          <x14:id>{45B4BEC7-6833-421C-96C6-86625252E853}</x14:id>
        </ext>
      </extLst>
    </cfRule>
    <cfRule type="dataBar" priority="896">
      <dataBar>
        <cfvo type="min"/>
        <cfvo type="max"/>
        <color rgb="FF008AEF"/>
      </dataBar>
      <extLst>
        <ext xmlns:x14="http://schemas.microsoft.com/office/spreadsheetml/2009/9/main" uri="{B025F937-C7B1-47D3-B67F-A62EFF666E3E}">
          <x14:id>{EA069753-EA22-4F06-8CBD-E449DC4979D0}</x14:id>
        </ext>
      </extLst>
    </cfRule>
    <cfRule type="dataBar" priority="897">
      <dataBar>
        <cfvo type="num" val="0"/>
        <cfvo type="num" val="1"/>
        <color rgb="FF63C384"/>
      </dataBar>
      <extLst>
        <ext xmlns:x14="http://schemas.microsoft.com/office/spreadsheetml/2009/9/main" uri="{B025F937-C7B1-47D3-B67F-A62EFF666E3E}">
          <x14:id>{899DACB8-37E9-47D3-8B39-34E85164E52D}</x14:id>
        </ext>
      </extLst>
    </cfRule>
  </conditionalFormatting>
  <dataValidations count="27">
    <dataValidation allowBlank="1" showInputMessage="1" showErrorMessage="1" prompt="Relacionar el avance de cumplimiento de la meta seleccionada al final del periodo de corte para cada inversión incluida." sqref="Q8:V8 Q85:V85 Q58:V58 Q63:V63 Q79:V79 Q115:V115"/>
    <dataValidation allowBlank="1" showInputMessage="1" showErrorMessage="1" prompt="Relacionar el avance de cumplimiento de la meta lograda al finalizar la vigencia 2024 para cada inversión incluída. " sqref="L8 L58 L63 L79 L85 L115"/>
    <dataValidation allowBlank="1" showInputMessage="1" showErrorMessage="1" prompt="Seleccione la meta lograda al finalizar la vigencia 2024 para cada inversión incluída. " sqref="K8 K58 K63 K79 K85 K115"/>
    <dataValidation allowBlank="1" showInputMessage="1" showErrorMessage="1" prompt="Escriba el municipio o municipios donde se realiza la inversión_x000a_" sqref="C8 C85 C58 C63:C64 C79 C115:C118"/>
    <dataValidation allowBlank="1" showInputMessage="1" showErrorMessage="1" prompt="Seleccione el ejecutor de la inversión" sqref="F116:F118"/>
    <dataValidation allowBlank="1" showInputMessage="1" showErrorMessage="1" prompt="Escriba el número de habitantes beneficiados con la inversión" sqref="G8 G85 G58 G63:G64 G79 G115:G118"/>
    <dataValidation allowBlank="1" showInputMessage="1" showErrorMessage="1" prompt="Seleccione la ubicación de la inversión" sqref="H8 H85:H86 H58 H63:H64 H79 H115:H118"/>
    <dataValidation allowBlank="1" showInputMessage="1" showErrorMessage="1" prompt="Escriba el valor total de la inversión, ya sea estimado u oficial" sqref="I85 I8 I58 I63 I79 I115:I118"/>
    <dataValidation allowBlank="1" showInputMessage="1" showErrorMessage="1" prompt="Seleccione la meta que se pretende alcanzar o sobre la que se pretende realizar gestión durante la vigencia 2026 para cada inversión incluída. " sqref="O8 O85 O115 O63 O79"/>
    <dataValidation allowBlank="1" showInputMessage="1" showErrorMessage="1" prompt="Estime el porcentaje de cumplimiento de la meta seleccionada al final de la vigencia 2026 para cada inversión incluída. Si se pretende cumplir con la totalidad de la meta debe digitar 100%." sqref="P8 P85 P58 P63 P79 P115"/>
    <dataValidation allowBlank="1" showInputMessage="1" showErrorMessage="1" prompt="Seleccione la meta que se pretende alcanzar o sobre la que se pretende realizar gestión durante la vigencia 2027 para cada inversión incluída. " sqref="W8 W85 W58 W63 W79 W115"/>
    <dataValidation allowBlank="1" showInputMessage="1" showErrorMessage="1" prompt="Estime el porcentaje de cumplimiento de la meta seleccionada al final de la vigencia 2027 para cada inversión incluída. Si se pretende cumplir con la totalidad de la meta debe digitar 100%." sqref="X8 X85 X58 X63 X79 X115"/>
    <dataValidation allowBlank="1" showInputMessage="1" showErrorMessage="1" prompt="Relacionar el nombre de la inversiones en terminos de proyectos de infraestructura, en ningun caso se podrán relacionar los nombres de los proyectos en terminos de proyectos de preinversión." sqref="D8"/>
    <dataValidation allowBlank="1" showInputMessage="1" showErrorMessage="1" prompt="Relacionar el mecanismo de evaluación por medio del cual fue viabilizado el proyecto, o por el que se tramitará su evaluación y viabilización" sqref="J85 J8 J58 J63 J79 J115"/>
    <dataValidation allowBlank="1" showInputMessage="1" showErrorMessage="1" prompt="Relacionar el nombre de la totalidad de inversiones enmarcadas en el Componente de Aseguramiento y/o Planes de Aseguramiento que obtuvieron concepto favorable y aprobación del CD del PDA durante la vigencia 2024, 2025 y 2026." sqref="D58"/>
    <dataValidation allowBlank="1" showInputMessage="1" showErrorMessage="1" prompt="Relacionar el nombre de la totalidad de inversiones enmarcadas en el Componente Ambiental y/o Plan Ambiental que obtuvo concepto favorable y aprobación del CD del PDA durante la vigencia 2024, 2025 y 2026." sqref="D63"/>
    <dataValidation allowBlank="1" showInputMessage="1" showErrorMessage="1" prompt="Relacionar el nombre de la totalidad de inversiones enmarcadas en el Componente de Gestión del Riesgo y/o Plan de Gestión del Riesgo que obtuvo concepto favorable y aprobación del CD del PDA durante la vigencia 2024, 2025 y 2026." sqref="D79"/>
    <dataValidation allowBlank="1" showInputMessage="1" showErrorMessage="1" prompt="Relacionar el nombre de la totalidad de inversiones enmarcadas en el Componente de Gestión Social y/o Plan de Gestión Social que obtuvieron concepto favorable y aprobación del CD del PDA durante la vigencia 2024, 2025 y 2026." sqref="D85"/>
    <dataValidation allowBlank="1" showInputMessage="1" showErrorMessage="1" prompt="Relacionar el nombre de la totalidad de inversiones enmarcadas en el Componente Transversal." sqref="D115"/>
    <dataValidation allowBlank="1" showInputMessage="1" showErrorMessage="1" prompt="Relacionar el avance de cumplimiento de la meta lograda al finalizar la vigencia 2025 para cada inversión incluída. " sqref="N8 N58 N63 N79 N85 N115"/>
    <dataValidation allowBlank="1" showInputMessage="1" showErrorMessage="1" prompt="Seleccione la meta lograda al finalizar la vigencia 2025 para cada inversión incluída. " sqref="M8 M58 M63 M79 M85 M115"/>
    <dataValidation type="date" allowBlank="1" showInputMessage="1" showErrorMessage="1" sqref="I122:J122 M122:X122">
      <formula1>36526</formula1>
      <formula2>117610</formula2>
    </dataValidation>
    <dataValidation allowBlank="1" showInputMessage="1" showErrorMessage="1" prompt="Relacionar la Entidad encargada de formular el proyecto de infraestructura." sqref="E8"/>
    <dataValidation allowBlank="1" showInputMessage="1" showErrorMessage="1" prompt="Relacionar la Entidad encargada de ejecutar el proyecto de Infraestructura, en primerá instancia será el Gestor del PDA, se modificará el ejecutor solo cuando sea aprobado por CD." sqref="F8"/>
    <dataValidation allowBlank="1" showInputMessage="1" showErrorMessage="1" prompt="Relacionar la Entidad encargada de ejecutar la inversión, en primerá instancia será el Gestor del PDA, se modificará el ejecutor solo cuando sea aprobado por el CD." sqref="F58 F63:F76 F79:F82 F85 F115"/>
    <dataValidation allowBlank="1" showInputMessage="1" showErrorMessage="1" prompt="Relacionar la Entidad encargada de formular la inversión" sqref="E58 E63:E76 E79:E82 E85 E115"/>
    <dataValidation allowBlank="1" showInputMessage="1" showErrorMessage="1" prompt="Relacionar el nombre de la totalidad de inversiones enmarcadas en el Componente Ambiental y/o Plan Ambiental que obtuvo concepto favorable y aprobación del CD del PDA durante la vigencia 2024 y 2025, en minusculas." sqref="D64"/>
  </dataValidations>
  <pageMargins left="0.7" right="0.7" top="0.75" bottom="0.28999999999999998" header="0.3" footer="0.3"/>
  <pageSetup paperSize="5" scale="3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1412795-48B3-4120-BF42-175E32FD076F}">
            <x14:dataBar minLength="0" maxLength="100">
              <x14:cfvo type="num">
                <xm:f>0</xm:f>
              </x14:cfvo>
              <x14:cfvo type="num">
                <xm:f>1</xm:f>
              </x14:cfvo>
              <x14:negativeFillColor rgb="FFFF0000"/>
              <x14:axisColor rgb="FF000000"/>
            </x14:dataBar>
          </x14:cfRule>
          <x14:cfRule type="dataBar" id="{21FB6C27-573A-4F8F-AF25-2B2618B7356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9CBCB43-2C61-4903-A757-66A82491C937}">
            <x14:dataBar minLength="0" maxLength="100">
              <x14:cfvo type="num">
                <xm:f>0</xm:f>
              </x14:cfvo>
              <x14:cfvo type="num">
                <xm:f>1</xm:f>
              </x14:cfvo>
              <x14:negativeFillColor rgb="FFFF0000"/>
              <x14:axisColor rgb="FF000000"/>
            </x14:dataBar>
          </x14:cfRule>
          <x14:cfRule type="dataBar" id="{88204E95-53FA-4B83-85E3-7A95F46D5590}">
            <x14:dataBar minLength="0" maxLength="100">
              <x14:cfvo type="autoMin"/>
              <x14:cfvo type="autoMax"/>
              <x14:negativeFillColor rgb="FFFF0000"/>
              <x14:axisColor rgb="FF000000"/>
            </x14:dataBar>
          </x14:cfRule>
          <x14:cfRule type="dataBar" id="{D874B3D8-BBBA-485A-B8F3-B0050B1747E3}">
            <x14:dataBar minLength="0" maxLength="100" gradient="0">
              <x14:cfvo type="num">
                <xm:f>0</xm:f>
              </x14:cfvo>
              <x14:cfvo type="num">
                <xm:f>1</xm:f>
              </x14:cfvo>
              <x14:negativeFillColor rgb="FFFF0000"/>
              <x14:axisColor rgb="FF000000"/>
            </x14:dataBar>
          </x14:cfRule>
          <x14:cfRule type="dataBar" id="{481954A2-64A1-43F7-A7C1-31101D5616A0}">
            <x14:dataBar minLength="0" maxLength="100" border="1" negativeBarBorderColorSameAsPositive="0">
              <x14:cfvo type="autoMin"/>
              <x14:cfvo type="autoMax"/>
              <x14:borderColor rgb="FF008AEF"/>
              <x14:negativeFillColor rgb="FFFF0000"/>
              <x14:negativeBorderColor rgb="FFFF0000"/>
              <x14:axisColor rgb="FF000000"/>
            </x14:dataBar>
          </x14:cfRule>
          <xm:sqref>L9:L10</xm:sqref>
        </x14:conditionalFormatting>
        <x14:conditionalFormatting xmlns:xm="http://schemas.microsoft.com/office/excel/2006/main">
          <x14:cfRule type="dataBar" id="{683E671F-836B-4A63-ACF5-DB09B938AD0D}">
            <x14:dataBar minLength="0" maxLength="100">
              <x14:cfvo type="num">
                <xm:f>0</xm:f>
              </x14:cfvo>
              <x14:cfvo type="num">
                <xm:f>1</xm:f>
              </x14:cfvo>
              <x14:negativeFillColor rgb="FFFF0000"/>
              <x14:axisColor rgb="FF000000"/>
            </x14:dataBar>
          </x14:cfRule>
          <x14:cfRule type="dataBar" id="{32E4047C-C9A9-431D-BBB5-2DE8B8CC2C38}">
            <x14:dataBar minLength="0" maxLength="100">
              <x14:cfvo type="autoMin"/>
              <x14:cfvo type="autoMax"/>
              <x14:negativeFillColor rgb="FFFF0000"/>
              <x14:axisColor rgb="FF000000"/>
            </x14:dataBar>
          </x14:cfRule>
          <x14:cfRule type="dataBar" id="{19F60F1E-FDC5-4D53-A9A3-F0953D499DC8}">
            <x14:dataBar minLength="0" maxLength="100" gradient="0">
              <x14:cfvo type="num">
                <xm:f>0</xm:f>
              </x14:cfvo>
              <x14:cfvo type="num">
                <xm:f>1</xm:f>
              </x14:cfvo>
              <x14:negativeFillColor rgb="FFFF0000"/>
              <x14:axisColor rgb="FF000000"/>
            </x14:dataBar>
          </x14:cfRule>
          <x14:cfRule type="dataBar" id="{96E78636-BE81-431C-A390-AB7DA0CB021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AD14811-F13A-4545-B7A0-5E7CC68F63B7}">
            <x14:dataBar minLength="0" maxLength="100">
              <x14:cfvo type="num">
                <xm:f>0</xm:f>
              </x14:cfvo>
              <x14:cfvo type="num">
                <xm:f>1</xm:f>
              </x14:cfvo>
              <x14:negativeFillColor rgb="FFFF0000"/>
              <x14:axisColor rgb="FF000000"/>
            </x14:dataBar>
          </x14:cfRule>
          <x14:cfRule type="dataBar" id="{48FDAD2B-080F-487D-9137-AF43743F13DD}">
            <x14:dataBar minLength="0" maxLength="100">
              <x14:cfvo type="autoMin"/>
              <x14:cfvo type="autoMax"/>
              <x14:negativeFillColor rgb="FFFF0000"/>
              <x14:axisColor rgb="FF000000"/>
            </x14:dataBar>
          </x14:cfRule>
          <x14:cfRule type="dataBar" id="{1D1CAA0C-F478-422E-8621-30D03D0A831C}">
            <x14:dataBar minLength="0" maxLength="100" gradient="0">
              <x14:cfvo type="num">
                <xm:f>0</xm:f>
              </x14:cfvo>
              <x14:cfvo type="num">
                <xm:f>1</xm:f>
              </x14:cfvo>
              <x14:negativeFillColor rgb="FFFF0000"/>
              <x14:axisColor rgb="FF000000"/>
            </x14:dataBar>
          </x14:cfRule>
          <x14:cfRule type="dataBar" id="{EC3E8698-C2B0-43C2-A590-A701193DE01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0F83B82-CAC0-4B09-A20F-EB6D1C01E0B8}">
            <x14:dataBar minLength="0" maxLength="100">
              <x14:cfvo type="num">
                <xm:f>0</xm:f>
              </x14:cfvo>
              <x14:cfvo type="num">
                <xm:f>1</xm:f>
              </x14:cfvo>
              <x14:negativeFillColor rgb="FFFF0000"/>
              <x14:axisColor rgb="FF000000"/>
            </x14:dataBar>
          </x14:cfRule>
          <x14:cfRule type="dataBar" id="{1549F58A-E80C-49E3-9C14-872A1DF20BF6}">
            <x14:dataBar minLength="0" maxLength="100">
              <x14:cfvo type="autoMin"/>
              <x14:cfvo type="autoMax"/>
              <x14:negativeFillColor rgb="FFFF0000"/>
              <x14:axisColor rgb="FF000000"/>
            </x14:dataBar>
          </x14:cfRule>
          <x14:cfRule type="dataBar" id="{90E9CFE2-7FBD-4B32-83B2-6A111464179B}">
            <x14:dataBar minLength="0" maxLength="100" gradient="0">
              <x14:cfvo type="num">
                <xm:f>0</xm:f>
              </x14:cfvo>
              <x14:cfvo type="num">
                <xm:f>1</xm:f>
              </x14:cfvo>
              <x14:negativeFillColor rgb="FFFF0000"/>
              <x14:axisColor rgb="FF000000"/>
            </x14:dataBar>
          </x14:cfRule>
          <x14:cfRule type="dataBar" id="{2070C837-7C06-4536-B1C0-EABB1547EA7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312494D-F5AF-407D-A3F9-572B62BDFD1B}">
            <x14:dataBar minLength="0" maxLength="100">
              <x14:cfvo type="num">
                <xm:f>0</xm:f>
              </x14:cfvo>
              <x14:cfvo type="num">
                <xm:f>1</xm:f>
              </x14:cfvo>
              <x14:negativeFillColor rgb="FFFF0000"/>
              <x14:axisColor rgb="FF000000"/>
            </x14:dataBar>
          </x14:cfRule>
          <x14:cfRule type="dataBar" id="{9DF31945-957C-4313-8BBF-613C7C1EF93F}">
            <x14:dataBar minLength="0" maxLength="100">
              <x14:cfvo type="autoMin"/>
              <x14:cfvo type="autoMax"/>
              <x14:negativeFillColor rgb="FFFF0000"/>
              <x14:axisColor rgb="FF000000"/>
            </x14:dataBar>
          </x14:cfRule>
          <x14:cfRule type="dataBar" id="{42A91E50-27D9-4944-B8DA-3B74F65A60A8}">
            <x14:dataBar minLength="0" maxLength="100" gradient="0">
              <x14:cfvo type="num">
                <xm:f>0</xm:f>
              </x14:cfvo>
              <x14:cfvo type="num">
                <xm:f>1</xm:f>
              </x14:cfvo>
              <x14:negativeFillColor rgb="FFFF0000"/>
              <x14:axisColor rgb="FF000000"/>
            </x14:dataBar>
          </x14:cfRule>
          <x14:cfRule type="dataBar" id="{6B699C51-4A8A-4501-8767-14E017AEAE3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8E52444-6269-44E3-B65C-23874A46DA50}">
            <x14:dataBar minLength="0" maxLength="100">
              <x14:cfvo type="num">
                <xm:f>0</xm:f>
              </x14:cfvo>
              <x14:cfvo type="num">
                <xm:f>1</xm:f>
              </x14:cfvo>
              <x14:negativeFillColor rgb="FFFF0000"/>
              <x14:axisColor rgb="FF000000"/>
            </x14:dataBar>
          </x14:cfRule>
          <x14:cfRule type="dataBar" id="{AA8A4955-0352-497B-83B3-DC2B216B443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5582F51-3235-4F34-A9F1-3F512473E4AC}">
            <x14:dataBar minLength="0" maxLength="100">
              <x14:cfvo type="num">
                <xm:f>0</xm:f>
              </x14:cfvo>
              <x14:cfvo type="num">
                <xm:f>1</xm:f>
              </x14:cfvo>
              <x14:negativeFillColor rgb="FFFF0000"/>
              <x14:axisColor rgb="FF000000"/>
            </x14:dataBar>
          </x14:cfRule>
          <x14:cfRule type="dataBar" id="{841D986B-A5CD-4332-AE80-5CE9F0C7EE16}">
            <x14:dataBar minLength="0" maxLength="100">
              <x14:cfvo type="num">
                <xm:f>0</xm:f>
              </x14:cfvo>
              <x14:cfvo type="num">
                <xm:f>1</xm:f>
              </x14:cfvo>
              <x14:negativeFillColor rgb="FFFF0000"/>
              <x14:axisColor rgb="FF000000"/>
            </x14:dataBar>
          </x14:cfRule>
          <x14:cfRule type="dataBar" id="{38E108F6-235C-4558-8AA3-8C8609299293}">
            <x14:dataBar minLength="0" maxLength="100">
              <x14:cfvo type="autoMin"/>
              <x14:cfvo type="autoMax"/>
              <x14:negativeFillColor rgb="FFFF0000"/>
              <x14:axisColor rgb="FF000000"/>
            </x14:dataBar>
          </x14:cfRule>
          <x14:cfRule type="dataBar" id="{08391A26-296F-4BB3-8AEC-7F9FA71F2718}">
            <x14:dataBar minLength="0" maxLength="100" gradient="0">
              <x14:cfvo type="num">
                <xm:f>0</xm:f>
              </x14:cfvo>
              <x14:cfvo type="num">
                <xm:f>1</xm:f>
              </x14:cfvo>
              <x14:negativeFillColor rgb="FFFF0000"/>
              <x14:axisColor rgb="FF000000"/>
            </x14:dataBar>
          </x14:cfRule>
          <x14:cfRule type="dataBar" id="{504765AE-16D6-4BC9-B55B-98DA3FAEA09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AAFB115-D1F3-490B-B47C-861F0D5DC518}">
            <x14:dataBar minLength="0" maxLength="100">
              <x14:cfvo type="num">
                <xm:f>0</xm:f>
              </x14:cfvo>
              <x14:cfvo type="num">
                <xm:f>1</xm:f>
              </x14:cfvo>
              <x14:negativeFillColor rgb="FFFF0000"/>
              <x14:axisColor rgb="FF000000"/>
            </x14:dataBar>
          </x14:cfRule>
          <x14:cfRule type="dataBar" id="{74546FB6-6E1C-44F5-8444-8D85874592E0}">
            <x14:dataBar minLength="0" maxLength="100">
              <x14:cfvo type="autoMin"/>
              <x14:cfvo type="autoMax"/>
              <x14:negativeFillColor rgb="FFFF0000"/>
              <x14:axisColor rgb="FF000000"/>
            </x14:dataBar>
          </x14:cfRule>
          <x14:cfRule type="dataBar" id="{97226724-8D9F-4575-933A-E5D624841970}">
            <x14:dataBar minLength="0" maxLength="100" gradient="0">
              <x14:cfvo type="num">
                <xm:f>0</xm:f>
              </x14:cfvo>
              <x14:cfvo type="num">
                <xm:f>1</xm:f>
              </x14:cfvo>
              <x14:negativeFillColor rgb="FFFF0000"/>
              <x14:axisColor rgb="FF000000"/>
            </x14:dataBar>
          </x14:cfRule>
          <x14:cfRule type="dataBar" id="{188EE5D0-4EE5-414E-B7A4-D85680BFFB1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0810D69-BB4B-41AC-A478-2BA551DBEA62}">
            <x14:dataBar minLength="0" maxLength="100">
              <x14:cfvo type="num">
                <xm:f>0</xm:f>
              </x14:cfvo>
              <x14:cfvo type="num">
                <xm:f>1</xm:f>
              </x14:cfvo>
              <x14:negativeFillColor rgb="FFFF0000"/>
              <x14:axisColor rgb="FF000000"/>
            </x14:dataBar>
          </x14:cfRule>
          <x14:cfRule type="dataBar" id="{CAE85DC2-DF2B-45A8-81F9-C4E614FAF200}">
            <x14:dataBar minLength="0" maxLength="100">
              <x14:cfvo type="autoMin"/>
              <x14:cfvo type="autoMax"/>
              <x14:negativeFillColor rgb="FFFF0000"/>
              <x14:axisColor rgb="FF000000"/>
            </x14:dataBar>
          </x14:cfRule>
          <x14:cfRule type="dataBar" id="{3BC0D301-38EC-48D7-B776-9E4CE23C94EF}">
            <x14:dataBar minLength="0" maxLength="100" gradient="0">
              <x14:cfvo type="num">
                <xm:f>0</xm:f>
              </x14:cfvo>
              <x14:cfvo type="num">
                <xm:f>1</xm:f>
              </x14:cfvo>
              <x14:negativeFillColor rgb="FFFF0000"/>
              <x14:axisColor rgb="FF000000"/>
            </x14:dataBar>
          </x14:cfRule>
          <x14:cfRule type="dataBar" id="{229196F0-A40B-4CFE-A71D-55618351717D}">
            <x14:dataBar minLength="0" maxLength="100" border="1" negativeBarBorderColorSameAsPositive="0">
              <x14:cfvo type="autoMin"/>
              <x14:cfvo type="autoMax"/>
              <x14:borderColor rgb="FF008AEF"/>
              <x14:negativeFillColor rgb="FFFF0000"/>
              <x14:negativeBorderColor rgb="FFFF0000"/>
              <x14:axisColor rgb="FF000000"/>
            </x14:dataBar>
          </x14:cfRule>
          <xm:sqref>L11:L13</xm:sqref>
        </x14:conditionalFormatting>
        <x14:conditionalFormatting xmlns:xm="http://schemas.microsoft.com/office/excel/2006/main">
          <x14:cfRule type="dataBar" id="{0FA8C3E0-4CFD-4523-B741-8D1A97DD40E5}">
            <x14:dataBar minLength="0" maxLength="100" gradient="0">
              <x14:cfvo type="num">
                <xm:f>0</xm:f>
              </x14:cfvo>
              <x14:cfvo type="num">
                <xm:f>1</xm:f>
              </x14:cfvo>
              <x14:negativeFillColor rgb="FFFF0000"/>
              <x14:axisColor rgb="FF000000"/>
            </x14:dataBar>
          </x14:cfRule>
          <x14:cfRule type="dataBar" id="{A72FE174-9EDB-44BC-8FF0-16DC2CC7F9B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93CEAD3-98A3-478F-99E6-D549A9CD4DEA}">
            <x14:dataBar minLength="0" maxLength="100">
              <x14:cfvo type="num">
                <xm:f>0</xm:f>
              </x14:cfvo>
              <x14:cfvo type="num">
                <xm:f>1</xm:f>
              </x14:cfvo>
              <x14:negativeFillColor rgb="FFFF0000"/>
              <x14:axisColor rgb="FF000000"/>
            </x14:dataBar>
          </x14:cfRule>
          <x14:cfRule type="dataBar" id="{C5C601A9-354C-4721-AF1C-9C8B53B80509}">
            <x14:dataBar minLength="0" maxLength="100">
              <x14:cfvo type="autoMin"/>
              <x14:cfvo type="autoMax"/>
              <x14:negativeFillColor rgb="FFFF0000"/>
              <x14:axisColor rgb="FF000000"/>
            </x14:dataBar>
          </x14:cfRule>
          <x14:cfRule type="dataBar" id="{1BB36FEC-3890-45C2-A5AD-D25F0B404616}">
            <x14:dataBar minLength="0" maxLength="100" gradient="0">
              <x14:cfvo type="num">
                <xm:f>0</xm:f>
              </x14:cfvo>
              <x14:cfvo type="num">
                <xm:f>1</xm:f>
              </x14:cfvo>
              <x14:negativeFillColor rgb="FFFF0000"/>
              <x14:axisColor rgb="FF000000"/>
            </x14:dataBar>
          </x14:cfRule>
          <x14:cfRule type="dataBar" id="{5894DF7E-A2E8-4A3E-B8B7-B6C220FCAA3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2D6B200-1C2C-45F2-8C64-4460319DCAC4}">
            <x14:dataBar minLength="0" maxLength="100">
              <x14:cfvo type="num">
                <xm:f>0</xm:f>
              </x14:cfvo>
              <x14:cfvo type="num">
                <xm:f>1</xm:f>
              </x14:cfvo>
              <x14:negativeFillColor rgb="FFFF0000"/>
              <x14:axisColor rgb="FF000000"/>
            </x14:dataBar>
          </x14:cfRule>
          <x14:cfRule type="dataBar" id="{DFD2A3F2-534A-4C20-8DD0-765525EDDEB0}">
            <x14:dataBar minLength="0" maxLength="100">
              <x14:cfvo type="autoMin"/>
              <x14:cfvo type="autoMax"/>
              <x14:negativeFillColor rgb="FFFF0000"/>
              <x14:axisColor rgb="FF000000"/>
            </x14:dataBar>
          </x14:cfRule>
          <x14:cfRule type="dataBar" id="{17963BE7-685C-486B-8AC4-7B813CA38147}">
            <x14:dataBar minLength="0" maxLength="100" gradient="0">
              <x14:cfvo type="num">
                <xm:f>0</xm:f>
              </x14:cfvo>
              <x14:cfvo type="num">
                <xm:f>1</xm:f>
              </x14:cfvo>
              <x14:negativeFillColor rgb="FFFF0000"/>
              <x14:axisColor rgb="FF000000"/>
            </x14:dataBar>
          </x14:cfRule>
          <x14:cfRule type="dataBar" id="{63484947-BAA2-4DA4-BBE1-BD18F8F4C89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1344B42-ADB6-4ED6-B295-3ABFEC759FC0}">
            <x14:dataBar minLength="0" maxLength="100">
              <x14:cfvo type="num">
                <xm:f>0</xm:f>
              </x14:cfvo>
              <x14:cfvo type="num">
                <xm:f>1</xm:f>
              </x14:cfvo>
              <x14:negativeFillColor rgb="FFFF0000"/>
              <x14:axisColor rgb="FF000000"/>
            </x14:dataBar>
          </x14:cfRule>
          <x14:cfRule type="dataBar" id="{7888DE40-F4EA-4B25-9D6D-A31ABB6B074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BAB5F46-A944-4409-9D3A-561828CFD16A}">
            <x14:dataBar minLength="0" maxLength="100">
              <x14:cfvo type="num">
                <xm:f>0</xm:f>
              </x14:cfvo>
              <x14:cfvo type="num">
                <xm:f>1</xm:f>
              </x14:cfvo>
              <x14:negativeFillColor rgb="FFFF0000"/>
              <x14:axisColor rgb="FF000000"/>
            </x14:dataBar>
          </x14:cfRule>
          <x14:cfRule type="dataBar" id="{055ADD78-751F-451D-92C1-7202A448230C}">
            <x14:dataBar minLength="0" maxLength="100">
              <x14:cfvo type="num">
                <xm:f>0</xm:f>
              </x14:cfvo>
              <x14:cfvo type="num">
                <xm:f>1</xm:f>
              </x14:cfvo>
              <x14:negativeFillColor rgb="FFFF0000"/>
              <x14:axisColor rgb="FF000000"/>
            </x14:dataBar>
          </x14:cfRule>
          <x14:cfRule type="dataBar" id="{D9B981FF-1EAB-4EB8-B79E-67CA8D189E58}">
            <x14:dataBar minLength="0" maxLength="100">
              <x14:cfvo type="autoMin"/>
              <x14:cfvo type="autoMax"/>
              <x14:negativeFillColor rgb="FFFF0000"/>
              <x14:axisColor rgb="FF000000"/>
            </x14:dataBar>
          </x14:cfRule>
          <x14:cfRule type="dataBar" id="{82CF4375-FA88-41DD-B7E9-64AA329D30CF}">
            <x14:dataBar minLength="0" maxLength="100" gradient="0">
              <x14:cfvo type="num">
                <xm:f>0</xm:f>
              </x14:cfvo>
              <x14:cfvo type="num">
                <xm:f>1</xm:f>
              </x14:cfvo>
              <x14:negativeFillColor rgb="FFFF0000"/>
              <x14:axisColor rgb="FF000000"/>
            </x14:dataBar>
          </x14:cfRule>
          <x14:cfRule type="dataBar" id="{F1B82745-987C-4FBA-88C8-F79C1253701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3ECEDBA-9108-41CA-B6E2-748B8655585F}">
            <x14:dataBar minLength="0" maxLength="100">
              <x14:cfvo type="num">
                <xm:f>0</xm:f>
              </x14:cfvo>
              <x14:cfvo type="num">
                <xm:f>1</xm:f>
              </x14:cfvo>
              <x14:negativeFillColor rgb="FFFF0000"/>
              <x14:axisColor rgb="FF000000"/>
            </x14:dataBar>
          </x14:cfRule>
          <x14:cfRule type="dataBar" id="{E5ED3CB8-F3F8-4C6A-BA1D-5F87D6FC52AC}">
            <x14:dataBar minLength="0" maxLength="100">
              <x14:cfvo type="autoMin"/>
              <x14:cfvo type="autoMax"/>
              <x14:negativeFillColor rgb="FFFF0000"/>
              <x14:axisColor rgb="FF000000"/>
            </x14:dataBar>
          </x14:cfRule>
          <x14:cfRule type="dataBar" id="{A41F28EA-8BBC-4E3D-AC7D-79A657792992}">
            <x14:dataBar minLength="0" maxLength="100" gradient="0">
              <x14:cfvo type="num">
                <xm:f>0</xm:f>
              </x14:cfvo>
              <x14:cfvo type="num">
                <xm:f>1</xm:f>
              </x14:cfvo>
              <x14:negativeFillColor rgb="FFFF0000"/>
              <x14:axisColor rgb="FF000000"/>
            </x14:dataBar>
          </x14:cfRule>
          <x14:cfRule type="dataBar" id="{A1B58A73-3FBC-40BB-9FAD-A402C28DA00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76CFEE5-6844-4005-914F-381A64FADB32}">
            <x14:dataBar minLength="0" maxLength="100">
              <x14:cfvo type="num">
                <xm:f>0</xm:f>
              </x14:cfvo>
              <x14:cfvo type="num">
                <xm:f>1</xm:f>
              </x14:cfvo>
              <x14:negativeFillColor rgb="FFFF0000"/>
              <x14:axisColor rgb="FF000000"/>
            </x14:dataBar>
          </x14:cfRule>
          <x14:cfRule type="dataBar" id="{F419DE52-82FE-4914-B3A5-CAE36209B00F}">
            <x14:dataBar minLength="0" maxLength="100">
              <x14:cfvo type="autoMin"/>
              <x14:cfvo type="autoMax"/>
              <x14:negativeFillColor rgb="FFFF0000"/>
              <x14:axisColor rgb="FF000000"/>
            </x14:dataBar>
          </x14:cfRule>
          <x14:cfRule type="dataBar" id="{A9EC8139-128E-4AC0-824E-4A0E31EABE28}">
            <x14:dataBar minLength="0" maxLength="100" gradient="0">
              <x14:cfvo type="num">
                <xm:f>0</xm:f>
              </x14:cfvo>
              <x14:cfvo type="num">
                <xm:f>1</xm:f>
              </x14:cfvo>
              <x14:negativeFillColor rgb="FFFF0000"/>
              <x14:axisColor rgb="FF000000"/>
            </x14:dataBar>
          </x14:cfRule>
          <x14:cfRule type="dataBar" id="{73EFBDBE-E4E4-43FE-8ED4-54B140CB1FE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E196AB1-286C-4864-90F1-7E67AE6989E1}">
            <x14:dataBar minLength="0" maxLength="100">
              <x14:cfvo type="num">
                <xm:f>0</xm:f>
              </x14:cfvo>
              <x14:cfvo type="num">
                <xm:f>1</xm:f>
              </x14:cfvo>
              <x14:negativeFillColor rgb="FFFF0000"/>
              <x14:axisColor rgb="FF000000"/>
            </x14:dataBar>
          </x14:cfRule>
          <x14:cfRule type="dataBar" id="{7F9DA54C-475D-4C5E-92E9-F7EE08D8B121}">
            <x14:dataBar minLength="0" maxLength="100">
              <x14:cfvo type="autoMin"/>
              <x14:cfvo type="autoMax"/>
              <x14:negativeFillColor rgb="FFFF0000"/>
              <x14:axisColor rgb="FF000000"/>
            </x14:dataBar>
          </x14:cfRule>
          <x14:cfRule type="dataBar" id="{5D40E5EF-EF8E-4203-9890-016F089A9654}">
            <x14:dataBar minLength="0" maxLength="100" gradient="0">
              <x14:cfvo type="num">
                <xm:f>0</xm:f>
              </x14:cfvo>
              <x14:cfvo type="num">
                <xm:f>1</xm:f>
              </x14:cfvo>
              <x14:negativeFillColor rgb="FFFF0000"/>
              <x14:axisColor rgb="FF000000"/>
            </x14:dataBar>
          </x14:cfRule>
          <x14:cfRule type="dataBar" id="{4F20106C-B234-4379-A8A4-6CFB7190B04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7B94CEE-E86E-4E20-8A23-D695D885E4F7}">
            <x14:dataBar minLength="0" maxLength="100">
              <x14:cfvo type="num">
                <xm:f>0</xm:f>
              </x14:cfvo>
              <x14:cfvo type="num">
                <xm:f>1</xm:f>
              </x14:cfvo>
              <x14:negativeFillColor rgb="FFFF0000"/>
              <x14:axisColor rgb="FF000000"/>
            </x14:dataBar>
          </x14:cfRule>
          <x14:cfRule type="dataBar" id="{C1470B59-FCE9-4F48-B671-9A0C4F2AA8D0}">
            <x14:dataBar minLength="0" maxLength="100">
              <x14:cfvo type="autoMin"/>
              <x14:cfvo type="autoMax"/>
              <x14:negativeFillColor rgb="FFFF0000"/>
              <x14:axisColor rgb="FF000000"/>
            </x14:dataBar>
          </x14:cfRule>
          <xm:sqref>L14</xm:sqref>
        </x14:conditionalFormatting>
        <x14:conditionalFormatting xmlns:xm="http://schemas.microsoft.com/office/excel/2006/main">
          <x14:cfRule type="dataBar" id="{4BBE4F1D-A8E3-4D5D-A5C4-7AC6E5AA56EB}">
            <x14:dataBar minLength="0" maxLength="100">
              <x14:cfvo type="num">
                <xm:f>0</xm:f>
              </x14:cfvo>
              <x14:cfvo type="num">
                <xm:f>1</xm:f>
              </x14:cfvo>
              <x14:negativeFillColor rgb="FFFF0000"/>
              <x14:axisColor rgb="FF000000"/>
            </x14:dataBar>
          </x14:cfRule>
          <x14:cfRule type="dataBar" id="{3BC5C921-F030-42A8-96C3-8F6A79E82C5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EB72AAE-E3EA-47D8-A4B6-EE2A08250016}">
            <x14:dataBar minLength="0" maxLength="100">
              <x14:cfvo type="num">
                <xm:f>0</xm:f>
              </x14:cfvo>
              <x14:cfvo type="num">
                <xm:f>1</xm:f>
              </x14:cfvo>
              <x14:negativeFillColor rgb="FFFF0000"/>
              <x14:axisColor rgb="FF000000"/>
            </x14:dataBar>
          </x14:cfRule>
          <x14:cfRule type="dataBar" id="{0D8B3A7D-7D10-4571-9C74-89C38AE3043B}">
            <x14:dataBar minLength="0" maxLength="100">
              <x14:cfvo type="autoMin"/>
              <x14:cfvo type="autoMax"/>
              <x14:negativeFillColor rgb="FFFF0000"/>
              <x14:axisColor rgb="FF000000"/>
            </x14:dataBar>
          </x14:cfRule>
          <x14:cfRule type="dataBar" id="{64072542-6C59-4903-89CA-D859A998D827}">
            <x14:dataBar minLength="0" maxLength="100" gradient="0">
              <x14:cfvo type="num">
                <xm:f>0</xm:f>
              </x14:cfvo>
              <x14:cfvo type="num">
                <xm:f>1</xm:f>
              </x14:cfvo>
              <x14:negativeFillColor rgb="FFFF0000"/>
              <x14:axisColor rgb="FF000000"/>
            </x14:dataBar>
          </x14:cfRule>
          <x14:cfRule type="dataBar" id="{014B0C5E-9188-4779-9F96-49DC8E6BF6DF}">
            <x14:dataBar minLength="0" maxLength="100" border="1" negativeBarBorderColorSameAsPositive="0">
              <x14:cfvo type="autoMin"/>
              <x14:cfvo type="autoMax"/>
              <x14:borderColor rgb="FF008AEF"/>
              <x14:negativeFillColor rgb="FFFF0000"/>
              <x14:negativeBorderColor rgb="FFFF0000"/>
              <x14:axisColor rgb="FF000000"/>
            </x14:dataBar>
          </x14:cfRule>
          <xm:sqref>L15:L39</xm:sqref>
        </x14:conditionalFormatting>
        <x14:conditionalFormatting xmlns:xm="http://schemas.microsoft.com/office/excel/2006/main">
          <x14:cfRule type="dataBar" id="{4E6ECE44-F6EF-4C53-8100-B6531B4BE5E8}">
            <x14:dataBar minLength="0" maxLength="100">
              <x14:cfvo type="num">
                <xm:f>0</xm:f>
              </x14:cfvo>
              <x14:cfvo type="num">
                <xm:f>1</xm:f>
              </x14:cfvo>
              <x14:negativeFillColor rgb="FFFF0000"/>
              <x14:axisColor rgb="FF000000"/>
            </x14:dataBar>
          </x14:cfRule>
          <x14:cfRule type="dataBar" id="{3874FA24-BA78-495B-A477-DBB720FE9932}">
            <x14:dataBar minLength="0" maxLength="100">
              <x14:cfvo type="autoMin"/>
              <x14:cfvo type="autoMax"/>
              <x14:negativeFillColor rgb="FFFF0000"/>
              <x14:axisColor rgb="FF000000"/>
            </x14:dataBar>
          </x14:cfRule>
          <x14:cfRule type="dataBar" id="{6CBF3373-4B52-4FB7-ADA5-9E958AA205F4}">
            <x14:dataBar minLength="0" maxLength="100" gradient="0">
              <x14:cfvo type="num">
                <xm:f>0</xm:f>
              </x14:cfvo>
              <x14:cfvo type="num">
                <xm:f>1</xm:f>
              </x14:cfvo>
              <x14:negativeFillColor rgb="FFFF0000"/>
              <x14:axisColor rgb="FF000000"/>
            </x14:dataBar>
          </x14:cfRule>
          <x14:cfRule type="dataBar" id="{4821A77B-53EC-44E8-80AC-1F82D4DE999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F537AD2-BA32-49F8-AAC4-488BDC3930DB}">
            <x14:dataBar minLength="0" maxLength="100">
              <x14:cfvo type="num">
                <xm:f>0</xm:f>
              </x14:cfvo>
              <x14:cfvo type="num">
                <xm:f>1</xm:f>
              </x14:cfvo>
              <x14:negativeFillColor rgb="FFFF0000"/>
              <x14:axisColor rgb="FF000000"/>
            </x14:dataBar>
          </x14:cfRule>
          <x14:cfRule type="dataBar" id="{C72BF447-BF82-420F-A1D3-60D966A1C10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F3B7C9B-53C1-4FA0-9D5B-D6270B15C324}">
            <x14:dataBar minLength="0" maxLength="100">
              <x14:cfvo type="num">
                <xm:f>0</xm:f>
              </x14:cfvo>
              <x14:cfvo type="num">
                <xm:f>1</xm:f>
              </x14:cfvo>
              <x14:negativeFillColor rgb="FFFF0000"/>
              <x14:axisColor rgb="FF000000"/>
            </x14:dataBar>
          </x14:cfRule>
          <x14:cfRule type="dataBar" id="{91A25445-326C-4374-ADD6-9519D98DE02A}">
            <x14:dataBar minLength="0" maxLength="100">
              <x14:cfvo type="num">
                <xm:f>0</xm:f>
              </x14:cfvo>
              <x14:cfvo type="num">
                <xm:f>1</xm:f>
              </x14:cfvo>
              <x14:negativeFillColor rgb="FFFF0000"/>
              <x14:axisColor rgb="FF000000"/>
            </x14:dataBar>
          </x14:cfRule>
          <x14:cfRule type="dataBar" id="{84F7AB40-C451-432E-9733-52444BE03C8D}">
            <x14:dataBar minLength="0" maxLength="100">
              <x14:cfvo type="autoMin"/>
              <x14:cfvo type="autoMax"/>
              <x14:negativeFillColor rgb="FFFF0000"/>
              <x14:axisColor rgb="FF000000"/>
            </x14:dataBar>
          </x14:cfRule>
          <x14:cfRule type="dataBar" id="{354B6BD9-C7B9-468B-87E6-D82162700697}">
            <x14:dataBar minLength="0" maxLength="100" gradient="0">
              <x14:cfvo type="num">
                <xm:f>0</xm:f>
              </x14:cfvo>
              <x14:cfvo type="num">
                <xm:f>1</xm:f>
              </x14:cfvo>
              <x14:negativeFillColor rgb="FFFF0000"/>
              <x14:axisColor rgb="FF000000"/>
            </x14:dataBar>
          </x14:cfRule>
          <x14:cfRule type="dataBar" id="{2C601D56-55F0-4557-9A89-9CBF372809A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86DE4D3-C655-401B-845A-D4A849F98623}">
            <x14:dataBar minLength="0" maxLength="100">
              <x14:cfvo type="num">
                <xm:f>0</xm:f>
              </x14:cfvo>
              <x14:cfvo type="num">
                <xm:f>1</xm:f>
              </x14:cfvo>
              <x14:negativeFillColor rgb="FFFF0000"/>
              <x14:axisColor rgb="FF000000"/>
            </x14:dataBar>
          </x14:cfRule>
          <x14:cfRule type="dataBar" id="{59E45D7C-AD41-4006-819D-F4369A1BE7B1}">
            <x14:dataBar minLength="0" maxLength="100">
              <x14:cfvo type="autoMin"/>
              <x14:cfvo type="autoMax"/>
              <x14:negativeFillColor rgb="FFFF0000"/>
              <x14:axisColor rgb="FF000000"/>
            </x14:dataBar>
          </x14:cfRule>
          <x14:cfRule type="dataBar" id="{DAFA134B-2481-4999-A261-9BEDDEA201AA}">
            <x14:dataBar minLength="0" maxLength="100" gradient="0">
              <x14:cfvo type="num">
                <xm:f>0</xm:f>
              </x14:cfvo>
              <x14:cfvo type="num">
                <xm:f>1</xm:f>
              </x14:cfvo>
              <x14:negativeFillColor rgb="FFFF0000"/>
              <x14:axisColor rgb="FF000000"/>
            </x14:dataBar>
          </x14:cfRule>
          <x14:cfRule type="dataBar" id="{4EA9B344-FE59-4698-B08D-1F986326B90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FE6E5F0-C13F-4882-A641-074612C352DA}">
            <x14:dataBar minLength="0" maxLength="100">
              <x14:cfvo type="num">
                <xm:f>0</xm:f>
              </x14:cfvo>
              <x14:cfvo type="num">
                <xm:f>1</xm:f>
              </x14:cfvo>
              <x14:negativeFillColor rgb="FFFF0000"/>
              <x14:axisColor rgb="FF000000"/>
            </x14:dataBar>
          </x14:cfRule>
          <x14:cfRule type="dataBar" id="{1E27B338-9979-4CC9-81CD-507E9B7B5F4F}">
            <x14:dataBar minLength="0" maxLength="100">
              <x14:cfvo type="autoMin"/>
              <x14:cfvo type="autoMax"/>
              <x14:negativeFillColor rgb="FFFF0000"/>
              <x14:axisColor rgb="FF000000"/>
            </x14:dataBar>
          </x14:cfRule>
          <x14:cfRule type="dataBar" id="{479E0876-3808-4950-9BF8-373370403A97}">
            <x14:dataBar minLength="0" maxLength="100" gradient="0">
              <x14:cfvo type="num">
                <xm:f>0</xm:f>
              </x14:cfvo>
              <x14:cfvo type="num">
                <xm:f>1</xm:f>
              </x14:cfvo>
              <x14:negativeFillColor rgb="FFFF0000"/>
              <x14:axisColor rgb="FF000000"/>
            </x14:dataBar>
          </x14:cfRule>
          <x14:cfRule type="dataBar" id="{98DD0041-55E4-4AE1-87F3-6BA59F0DCDF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D231899-7FF5-40F2-9D77-265FEE463769}">
            <x14:dataBar minLength="0" maxLength="100">
              <x14:cfvo type="num">
                <xm:f>0</xm:f>
              </x14:cfvo>
              <x14:cfvo type="num">
                <xm:f>1</xm:f>
              </x14:cfvo>
              <x14:negativeFillColor rgb="FFFF0000"/>
              <x14:axisColor rgb="FF000000"/>
            </x14:dataBar>
          </x14:cfRule>
          <x14:cfRule type="dataBar" id="{2581F74D-1C64-4FC7-93D3-946A29E029B9}">
            <x14:dataBar minLength="0" maxLength="100">
              <x14:cfvo type="autoMin"/>
              <x14:cfvo type="autoMax"/>
              <x14:negativeFillColor rgb="FFFF0000"/>
              <x14:axisColor rgb="FF000000"/>
            </x14:dataBar>
          </x14:cfRule>
          <x14:cfRule type="dataBar" id="{3DBDDB3A-31E3-4660-B139-EA95CDA96110}">
            <x14:dataBar minLength="0" maxLength="100" gradient="0">
              <x14:cfvo type="num">
                <xm:f>0</xm:f>
              </x14:cfvo>
              <x14:cfvo type="num">
                <xm:f>1</xm:f>
              </x14:cfvo>
              <x14:negativeFillColor rgb="FFFF0000"/>
              <x14:axisColor rgb="FF000000"/>
            </x14:dataBar>
          </x14:cfRule>
          <x14:cfRule type="dataBar" id="{353D4334-8FBB-47E4-9A66-A6B5D7DB66D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C809815-3350-4DAB-BC73-F2A8AED23C6B}">
            <x14:dataBar minLength="0" maxLength="100">
              <x14:cfvo type="num">
                <xm:f>0</xm:f>
              </x14:cfvo>
              <x14:cfvo type="num">
                <xm:f>1</xm:f>
              </x14:cfvo>
              <x14:negativeFillColor rgb="FFFF0000"/>
              <x14:axisColor rgb="FF000000"/>
            </x14:dataBar>
          </x14:cfRule>
          <x14:cfRule type="dataBar" id="{3DC7625F-0E83-470E-8235-CC0D7C421AA1}">
            <x14:dataBar minLength="0" maxLength="100">
              <x14:cfvo type="autoMin"/>
              <x14:cfvo type="autoMax"/>
              <x14:negativeFillColor rgb="FFFF0000"/>
              <x14:axisColor rgb="FF000000"/>
            </x14:dataBar>
          </x14:cfRule>
          <x14:cfRule type="dataBar" id="{ACDA5DDC-4B49-4C1B-90BD-3CEA72E56716}">
            <x14:dataBar minLength="0" maxLength="100" gradient="0">
              <x14:cfvo type="num">
                <xm:f>0</xm:f>
              </x14:cfvo>
              <x14:cfvo type="num">
                <xm:f>1</xm:f>
              </x14:cfvo>
              <x14:negativeFillColor rgb="FFFF0000"/>
              <x14:axisColor rgb="FF000000"/>
            </x14:dataBar>
          </x14:cfRule>
          <x14:cfRule type="dataBar" id="{4ADEC7E6-6C00-4A3A-B97A-B13FAEF5131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B38BDF7-E442-4051-B0D1-744D31C51C3C}">
            <x14:dataBar minLength="0" maxLength="100">
              <x14:cfvo type="num">
                <xm:f>0</xm:f>
              </x14:cfvo>
              <x14:cfvo type="num">
                <xm:f>1</xm:f>
              </x14:cfvo>
              <x14:negativeFillColor rgb="FFFF0000"/>
              <x14:axisColor rgb="FF000000"/>
            </x14:dataBar>
          </x14:cfRule>
          <x14:cfRule type="dataBar" id="{5F807C0E-28BA-4D19-B363-C3A9A1246A2E}">
            <x14:dataBar minLength="0" maxLength="100">
              <x14:cfvo type="autoMin"/>
              <x14:cfvo type="autoMax"/>
              <x14:negativeFillColor rgb="FFFF0000"/>
              <x14:axisColor rgb="FF000000"/>
            </x14:dataBar>
          </x14:cfRule>
          <x14:cfRule type="dataBar" id="{D88E9D65-3C6A-45AE-AC06-836039CFA983}">
            <x14:dataBar minLength="0" maxLength="100" gradient="0">
              <x14:cfvo type="num">
                <xm:f>0</xm:f>
              </x14:cfvo>
              <x14:cfvo type="num">
                <xm:f>1</xm:f>
              </x14:cfvo>
              <x14:negativeFillColor rgb="FFFF0000"/>
              <x14:axisColor rgb="FF000000"/>
            </x14:dataBar>
          </x14:cfRule>
          <x14:cfRule type="dataBar" id="{634BB0C1-E884-4156-A2E2-D51DE802E8C7}">
            <x14:dataBar minLength="0" maxLength="100" border="1" negativeBarBorderColorSameAsPositive="0">
              <x14:cfvo type="autoMin"/>
              <x14:cfvo type="autoMax"/>
              <x14:borderColor rgb="FF008AEF"/>
              <x14:negativeFillColor rgb="FFFF0000"/>
              <x14:negativeBorderColor rgb="FFFF0000"/>
              <x14:axisColor rgb="FF000000"/>
            </x14:dataBar>
          </x14:cfRule>
          <xm:sqref>L40</xm:sqref>
        </x14:conditionalFormatting>
        <x14:conditionalFormatting xmlns:xm="http://schemas.microsoft.com/office/excel/2006/main">
          <x14:cfRule type="dataBar" id="{FC82136B-F1D6-497A-BAD2-E2F9B732B5E1}">
            <x14:dataBar minLength="0" maxLength="100">
              <x14:cfvo type="num">
                <xm:f>0</xm:f>
              </x14:cfvo>
              <x14:cfvo type="num">
                <xm:f>1</xm:f>
              </x14:cfvo>
              <x14:negativeFillColor rgb="FFFF0000"/>
              <x14:axisColor rgb="FF000000"/>
            </x14:dataBar>
          </x14:cfRule>
          <x14:cfRule type="dataBar" id="{53D65CCA-D8A3-4612-8869-50231609BBB8}">
            <x14:dataBar minLength="0" maxLength="100">
              <x14:cfvo type="autoMin"/>
              <x14:cfvo type="autoMax"/>
              <x14:negativeFillColor rgb="FFFF0000"/>
              <x14:axisColor rgb="FF000000"/>
            </x14:dataBar>
          </x14:cfRule>
          <x14:cfRule type="dataBar" id="{8C88CFEC-4AB6-483C-A8FE-063CFF529C6D}">
            <x14:dataBar minLength="0" maxLength="100" gradient="0">
              <x14:cfvo type="num">
                <xm:f>0</xm:f>
              </x14:cfvo>
              <x14:cfvo type="num">
                <xm:f>1</xm:f>
              </x14:cfvo>
              <x14:negativeFillColor rgb="FFFF0000"/>
              <x14:axisColor rgb="FF000000"/>
            </x14:dataBar>
          </x14:cfRule>
          <x14:cfRule type="dataBar" id="{2FB41280-0380-46EA-B2A5-A863503FC5C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3346A98-5DFA-4EE8-AC3B-F0D47F40F6B0}">
            <x14:dataBar minLength="0" maxLength="100">
              <x14:cfvo type="num">
                <xm:f>0</xm:f>
              </x14:cfvo>
              <x14:cfvo type="num">
                <xm:f>1</xm:f>
              </x14:cfvo>
              <x14:negativeFillColor rgb="FFFF0000"/>
              <x14:axisColor rgb="FF000000"/>
            </x14:dataBar>
          </x14:cfRule>
          <x14:cfRule type="dataBar" id="{EBBFDC21-0276-44D4-BA3F-7535182C31C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5100BF8-3D76-49BD-BC69-67F93807A9C2}">
            <x14:dataBar minLength="0" maxLength="100">
              <x14:cfvo type="num">
                <xm:f>0</xm:f>
              </x14:cfvo>
              <x14:cfvo type="num">
                <xm:f>1</xm:f>
              </x14:cfvo>
              <x14:negativeFillColor rgb="FFFF0000"/>
              <x14:axisColor rgb="FF000000"/>
            </x14:dataBar>
          </x14:cfRule>
          <x14:cfRule type="dataBar" id="{C14D2B25-B8CD-40C6-A855-A64DD7BD911C}">
            <x14:dataBar minLength="0" maxLength="100">
              <x14:cfvo type="num">
                <xm:f>0</xm:f>
              </x14:cfvo>
              <x14:cfvo type="num">
                <xm:f>1</xm:f>
              </x14:cfvo>
              <x14:negativeFillColor rgb="FFFF0000"/>
              <x14:axisColor rgb="FF000000"/>
            </x14:dataBar>
          </x14:cfRule>
          <x14:cfRule type="dataBar" id="{CA1DD1E3-8C95-4235-BC1E-F343745FD75F}">
            <x14:dataBar minLength="0" maxLength="100">
              <x14:cfvo type="autoMin"/>
              <x14:cfvo type="autoMax"/>
              <x14:negativeFillColor rgb="FFFF0000"/>
              <x14:axisColor rgb="FF000000"/>
            </x14:dataBar>
          </x14:cfRule>
          <x14:cfRule type="dataBar" id="{1DFCABC9-38AB-43F1-8E9B-FAFE9F433692}">
            <x14:dataBar minLength="0" maxLength="100" gradient="0">
              <x14:cfvo type="num">
                <xm:f>0</xm:f>
              </x14:cfvo>
              <x14:cfvo type="num">
                <xm:f>1</xm:f>
              </x14:cfvo>
              <x14:negativeFillColor rgb="FFFF0000"/>
              <x14:axisColor rgb="FF000000"/>
            </x14:dataBar>
          </x14:cfRule>
          <x14:cfRule type="dataBar" id="{AED767A2-0019-43F8-B2C8-4A4BEC9EE47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97B82F1-5F16-4BDE-A19C-C814B77F520A}">
            <x14:dataBar minLength="0" maxLength="100">
              <x14:cfvo type="num">
                <xm:f>0</xm:f>
              </x14:cfvo>
              <x14:cfvo type="num">
                <xm:f>1</xm:f>
              </x14:cfvo>
              <x14:negativeFillColor rgb="FFFF0000"/>
              <x14:axisColor rgb="FF000000"/>
            </x14:dataBar>
          </x14:cfRule>
          <x14:cfRule type="dataBar" id="{35D34C9F-BC9A-4D91-A9B7-FC431E8C2D12}">
            <x14:dataBar minLength="0" maxLength="100">
              <x14:cfvo type="autoMin"/>
              <x14:cfvo type="autoMax"/>
              <x14:negativeFillColor rgb="FFFF0000"/>
              <x14:axisColor rgb="FF000000"/>
            </x14:dataBar>
          </x14:cfRule>
          <x14:cfRule type="dataBar" id="{DD98822B-A4BF-46D2-A6A6-5CC774F835AC}">
            <x14:dataBar minLength="0" maxLength="100" gradient="0">
              <x14:cfvo type="num">
                <xm:f>0</xm:f>
              </x14:cfvo>
              <x14:cfvo type="num">
                <xm:f>1</xm:f>
              </x14:cfvo>
              <x14:negativeFillColor rgb="FFFF0000"/>
              <x14:axisColor rgb="FF000000"/>
            </x14:dataBar>
          </x14:cfRule>
          <x14:cfRule type="dataBar" id="{7A129FF9-A1F1-4DCC-8D27-5C2BB85AABC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D71F24B-62AF-4A7B-B506-238B6E761BDF}">
            <x14:dataBar minLength="0" maxLength="100">
              <x14:cfvo type="num">
                <xm:f>0</xm:f>
              </x14:cfvo>
              <x14:cfvo type="num">
                <xm:f>1</xm:f>
              </x14:cfvo>
              <x14:negativeFillColor rgb="FFFF0000"/>
              <x14:axisColor rgb="FF000000"/>
            </x14:dataBar>
          </x14:cfRule>
          <x14:cfRule type="dataBar" id="{28CF184A-5894-413B-B6F7-B3698CF33130}">
            <x14:dataBar minLength="0" maxLength="100">
              <x14:cfvo type="autoMin"/>
              <x14:cfvo type="autoMax"/>
              <x14:negativeFillColor rgb="FFFF0000"/>
              <x14:axisColor rgb="FF000000"/>
            </x14:dataBar>
          </x14:cfRule>
          <x14:cfRule type="dataBar" id="{696479D7-B321-4191-9A41-56DF1A3B0B29}">
            <x14:dataBar minLength="0" maxLength="100" gradient="0">
              <x14:cfvo type="num">
                <xm:f>0</xm:f>
              </x14:cfvo>
              <x14:cfvo type="num">
                <xm:f>1</xm:f>
              </x14:cfvo>
              <x14:negativeFillColor rgb="FFFF0000"/>
              <x14:axisColor rgb="FF000000"/>
            </x14:dataBar>
          </x14:cfRule>
          <x14:cfRule type="dataBar" id="{F1BC2A96-C21B-4E89-9285-267A3EA4AAE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5C7347C-92D3-4712-916B-28276128D177}">
            <x14:dataBar minLength="0" maxLength="100">
              <x14:cfvo type="num">
                <xm:f>0</xm:f>
              </x14:cfvo>
              <x14:cfvo type="num">
                <xm:f>1</xm:f>
              </x14:cfvo>
              <x14:negativeFillColor rgb="FFFF0000"/>
              <x14:axisColor rgb="FF000000"/>
            </x14:dataBar>
          </x14:cfRule>
          <x14:cfRule type="dataBar" id="{191DC3C2-8755-4F86-90E6-6FE62A68CEAA}">
            <x14:dataBar minLength="0" maxLength="100">
              <x14:cfvo type="autoMin"/>
              <x14:cfvo type="autoMax"/>
              <x14:negativeFillColor rgb="FFFF0000"/>
              <x14:axisColor rgb="FF000000"/>
            </x14:dataBar>
          </x14:cfRule>
          <x14:cfRule type="dataBar" id="{AEC7695F-F22D-4083-B892-98BFF882B62F}">
            <x14:dataBar minLength="0" maxLength="100" gradient="0">
              <x14:cfvo type="num">
                <xm:f>0</xm:f>
              </x14:cfvo>
              <x14:cfvo type="num">
                <xm:f>1</xm:f>
              </x14:cfvo>
              <x14:negativeFillColor rgb="FFFF0000"/>
              <x14:axisColor rgb="FF000000"/>
            </x14:dataBar>
          </x14:cfRule>
          <x14:cfRule type="dataBar" id="{E50B721D-1F43-4589-AADD-16A8A9C9D68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52AF15F-7AC2-45B3-A4B2-59B17C546F82}">
            <x14:dataBar minLength="0" maxLength="100">
              <x14:cfvo type="num">
                <xm:f>0</xm:f>
              </x14:cfvo>
              <x14:cfvo type="num">
                <xm:f>1</xm:f>
              </x14:cfvo>
              <x14:negativeFillColor rgb="FFFF0000"/>
              <x14:axisColor rgb="FF000000"/>
            </x14:dataBar>
          </x14:cfRule>
          <x14:cfRule type="dataBar" id="{C2EBCF64-4EF8-4159-BE0C-6AC4C1B4E887}">
            <x14:dataBar minLength="0" maxLength="100">
              <x14:cfvo type="autoMin"/>
              <x14:cfvo type="autoMax"/>
              <x14:negativeFillColor rgb="FFFF0000"/>
              <x14:axisColor rgb="FF000000"/>
            </x14:dataBar>
          </x14:cfRule>
          <x14:cfRule type="dataBar" id="{8602AC60-8244-416C-9B9C-747958CC81B9}">
            <x14:dataBar minLength="0" maxLength="100" gradient="0">
              <x14:cfvo type="num">
                <xm:f>0</xm:f>
              </x14:cfvo>
              <x14:cfvo type="num">
                <xm:f>1</xm:f>
              </x14:cfvo>
              <x14:negativeFillColor rgb="FFFF0000"/>
              <x14:axisColor rgb="FF000000"/>
            </x14:dataBar>
          </x14:cfRule>
          <x14:cfRule type="dataBar" id="{9D2C1EAC-FDF9-404A-9444-E2E9ECF65CE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583AC8D-0726-478F-8A10-D488C94B2A4D}">
            <x14:dataBar minLength="0" maxLength="100">
              <x14:cfvo type="num">
                <xm:f>0</xm:f>
              </x14:cfvo>
              <x14:cfvo type="num">
                <xm:f>1</xm:f>
              </x14:cfvo>
              <x14:negativeFillColor rgb="FFFF0000"/>
              <x14:axisColor rgb="FF000000"/>
            </x14:dataBar>
          </x14:cfRule>
          <x14:cfRule type="dataBar" id="{4C21C48E-AB84-46A2-A46B-F247193D1C4D}">
            <x14:dataBar minLength="0" maxLength="100">
              <x14:cfvo type="autoMin"/>
              <x14:cfvo type="autoMax"/>
              <x14:negativeFillColor rgb="FFFF0000"/>
              <x14:axisColor rgb="FF000000"/>
            </x14:dataBar>
          </x14:cfRule>
          <x14:cfRule type="dataBar" id="{9788EC58-2887-43CA-B10E-23E337C39EEC}">
            <x14:dataBar minLength="0" maxLength="100" gradient="0">
              <x14:cfvo type="num">
                <xm:f>0</xm:f>
              </x14:cfvo>
              <x14:cfvo type="num">
                <xm:f>1</xm:f>
              </x14:cfvo>
              <x14:negativeFillColor rgb="FFFF0000"/>
              <x14:axisColor rgb="FF000000"/>
            </x14:dataBar>
          </x14:cfRule>
          <x14:cfRule type="dataBar" id="{782E2828-C786-4121-BD86-34D173F5165B}">
            <x14:dataBar minLength="0" maxLength="100" border="1" negativeBarBorderColorSameAsPositive="0">
              <x14:cfvo type="autoMin"/>
              <x14:cfvo type="autoMax"/>
              <x14:borderColor rgb="FF008AEF"/>
              <x14:negativeFillColor rgb="FFFF0000"/>
              <x14:negativeBorderColor rgb="FFFF0000"/>
              <x14:axisColor rgb="FF000000"/>
            </x14:dataBar>
          </x14:cfRule>
          <xm:sqref>L41:L55</xm:sqref>
        </x14:conditionalFormatting>
        <x14:conditionalFormatting xmlns:xm="http://schemas.microsoft.com/office/excel/2006/main">
          <x14:cfRule type="dataBar" id="{CB3FC30F-2C2F-477C-BFBD-AF9CC3155134}">
            <x14:dataBar minLength="0" maxLength="100">
              <x14:cfvo type="num">
                <xm:f>0</xm:f>
              </x14:cfvo>
              <x14:cfvo type="num">
                <xm:f>1</xm:f>
              </x14:cfvo>
              <x14:negativeFillColor rgb="FFFF0000"/>
              <x14:axisColor rgb="FF000000"/>
            </x14:dataBar>
          </x14:cfRule>
          <x14:cfRule type="dataBar" id="{02171C5D-2950-4DE9-9E5E-4FE786F6B324}">
            <x14:dataBar minLength="0" maxLength="100">
              <x14:cfvo type="autoMin"/>
              <x14:cfvo type="autoMax"/>
              <x14:negativeFillColor rgb="FFFF0000"/>
              <x14:axisColor rgb="FF000000"/>
            </x14:dataBar>
          </x14:cfRule>
          <x14:cfRule type="dataBar" id="{C6ACDBE4-8639-4769-A11F-A5C41ED70F8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C16ECCF-3EE7-4AE5-A07D-84A092AECEF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BDE6E8F-CCA9-496E-A972-8668120D110C}">
            <x14:dataBar minLength="0" maxLength="100" gradient="0">
              <x14:cfvo type="num">
                <xm:f>0</xm:f>
              </x14:cfvo>
              <x14:cfvo type="num">
                <xm:f>1</xm:f>
              </x14:cfvo>
              <x14:negativeFillColor rgb="FFFF0000"/>
              <x14:axisColor rgb="FF000000"/>
            </x14:dataBar>
          </x14:cfRule>
          <xm:sqref>L59:L60</xm:sqref>
        </x14:conditionalFormatting>
        <x14:conditionalFormatting xmlns:xm="http://schemas.microsoft.com/office/excel/2006/main">
          <x14:cfRule type="dataBar" id="{DB479D2F-853D-46EA-BFD1-5E7747C134D8}">
            <x14:dataBar minLength="0" maxLength="100">
              <x14:cfvo type="num">
                <xm:f>0</xm:f>
              </x14:cfvo>
              <x14:cfvo type="num">
                <xm:f>1</xm:f>
              </x14:cfvo>
              <x14:negativeFillColor rgb="FFFF0000"/>
              <x14:axisColor rgb="FF000000"/>
            </x14:dataBar>
          </x14:cfRule>
          <x14:cfRule type="dataBar" id="{62BE3BFA-6E77-4C4C-B76F-F548DB698F08}">
            <x14:dataBar minLength="0" maxLength="100">
              <x14:cfvo type="num">
                <xm:f>0</xm:f>
              </x14:cfvo>
              <x14:cfvo type="num">
                <xm:f>1</xm:f>
              </x14:cfvo>
              <x14:negativeFillColor rgb="FFFF0000"/>
              <x14:axisColor rgb="FF000000"/>
            </x14:dataBar>
          </x14:cfRule>
          <x14:cfRule type="dataBar" id="{CC5A2775-CCF9-4674-8B15-C3920A20DAC9}">
            <x14:dataBar minLength="0" maxLength="100">
              <x14:cfvo type="autoMin"/>
              <x14:cfvo type="autoMax"/>
              <x14:negativeFillColor rgb="FFFF0000"/>
              <x14:axisColor rgb="FF000000"/>
            </x14:dataBar>
          </x14:cfRule>
          <x14:cfRule type="dataBar" id="{AC0EFB17-F0EE-424D-A38D-4F2B514DF2AF}">
            <x14:dataBar minLength="0" maxLength="100" gradient="0">
              <x14:cfvo type="num">
                <xm:f>0</xm:f>
              </x14:cfvo>
              <x14:cfvo type="num">
                <xm:f>1</xm:f>
              </x14:cfvo>
              <x14:negativeFillColor rgb="FFFF0000"/>
              <x14:axisColor rgb="FF000000"/>
            </x14:dataBar>
          </x14:cfRule>
          <x14:cfRule type="dataBar" id="{5BD0BC94-F245-4C50-A9EE-04E06DF3417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D4B53F0-E171-4B01-8A55-7278C9936F33}">
            <x14:dataBar minLength="0" maxLength="100">
              <x14:cfvo type="num">
                <xm:f>0</xm:f>
              </x14:cfvo>
              <x14:cfvo type="num">
                <xm:f>1</xm:f>
              </x14:cfvo>
              <x14:negativeFillColor rgb="FFFF0000"/>
              <x14:axisColor rgb="FF000000"/>
            </x14:dataBar>
          </x14:cfRule>
          <x14:cfRule type="dataBar" id="{475764EA-DE1B-4B9D-BD1C-A344AA26B435}">
            <x14:dataBar minLength="0" maxLength="100">
              <x14:cfvo type="autoMin"/>
              <x14:cfvo type="autoMax"/>
              <x14:negativeFillColor rgb="FFFF0000"/>
              <x14:axisColor rgb="FF000000"/>
            </x14:dataBar>
          </x14:cfRule>
          <x14:cfRule type="dataBar" id="{E5569E86-5CB0-4228-9E3E-C3479C3CFF1C}">
            <x14:dataBar minLength="0" maxLength="100" gradient="0">
              <x14:cfvo type="num">
                <xm:f>0</xm:f>
              </x14:cfvo>
              <x14:cfvo type="num">
                <xm:f>1</xm:f>
              </x14:cfvo>
              <x14:negativeFillColor rgb="FFFF0000"/>
              <x14:axisColor rgb="FF000000"/>
            </x14:dataBar>
          </x14:cfRule>
          <x14:cfRule type="dataBar" id="{8E815371-D688-4D42-8BD5-E84BCDD9151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D17756C-40EE-4125-AA1D-B3ED679E967B}">
            <x14:dataBar minLength="0" maxLength="100">
              <x14:cfvo type="num">
                <xm:f>0</xm:f>
              </x14:cfvo>
              <x14:cfvo type="num">
                <xm:f>1</xm:f>
              </x14:cfvo>
              <x14:negativeFillColor rgb="FFFF0000"/>
              <x14:axisColor rgb="FF000000"/>
            </x14:dataBar>
          </x14:cfRule>
          <x14:cfRule type="dataBar" id="{2AB174CC-BDEE-4017-9013-0E87D02F7895}">
            <x14:dataBar minLength="0" maxLength="100">
              <x14:cfvo type="autoMin"/>
              <x14:cfvo type="autoMax"/>
              <x14:negativeFillColor rgb="FFFF0000"/>
              <x14:axisColor rgb="FF000000"/>
            </x14:dataBar>
          </x14:cfRule>
          <x14:cfRule type="dataBar" id="{43083AD1-D23B-4D7F-B117-99868ABEF522}">
            <x14:dataBar minLength="0" maxLength="100" gradient="0">
              <x14:cfvo type="num">
                <xm:f>0</xm:f>
              </x14:cfvo>
              <x14:cfvo type="num">
                <xm:f>1</xm:f>
              </x14:cfvo>
              <x14:negativeFillColor rgb="FFFF0000"/>
              <x14:axisColor rgb="FF000000"/>
            </x14:dataBar>
          </x14:cfRule>
          <x14:cfRule type="dataBar" id="{03DD1F75-E9A8-4DD8-B9F0-7DE3F168F78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84F80B5-EFD4-418B-8BDB-C848EBB469F3}">
            <x14:dataBar minLength="0" maxLength="100">
              <x14:cfvo type="num">
                <xm:f>0</xm:f>
              </x14:cfvo>
              <x14:cfvo type="num">
                <xm:f>1</xm:f>
              </x14:cfvo>
              <x14:negativeFillColor rgb="FFFF0000"/>
              <x14:axisColor rgb="FF000000"/>
            </x14:dataBar>
          </x14:cfRule>
          <x14:cfRule type="dataBar" id="{FB6540CD-6211-40DC-B6F2-CC7D19AEC0F9}">
            <x14:dataBar minLength="0" maxLength="100">
              <x14:cfvo type="autoMin"/>
              <x14:cfvo type="autoMax"/>
              <x14:negativeFillColor rgb="FFFF0000"/>
              <x14:axisColor rgb="FF000000"/>
            </x14:dataBar>
          </x14:cfRule>
          <x14:cfRule type="dataBar" id="{F5BD2D49-649D-4AD2-9158-CCBB86AF5AA4}">
            <x14:dataBar minLength="0" maxLength="100" gradient="0">
              <x14:cfvo type="num">
                <xm:f>0</xm:f>
              </x14:cfvo>
              <x14:cfvo type="num">
                <xm:f>1</xm:f>
              </x14:cfvo>
              <x14:negativeFillColor rgb="FFFF0000"/>
              <x14:axisColor rgb="FF000000"/>
            </x14:dataBar>
          </x14:cfRule>
          <x14:cfRule type="dataBar" id="{2DF28929-F227-4337-AA6F-2A5A9147990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8F41E38-7164-495C-9741-A17CB8D4D87A}">
            <x14:dataBar minLength="0" maxLength="100">
              <x14:cfvo type="num">
                <xm:f>0</xm:f>
              </x14:cfvo>
              <x14:cfvo type="num">
                <xm:f>1</xm:f>
              </x14:cfvo>
              <x14:negativeFillColor rgb="FFFF0000"/>
              <x14:axisColor rgb="FF000000"/>
            </x14:dataBar>
          </x14:cfRule>
          <x14:cfRule type="dataBar" id="{729DBD5D-0041-4590-B523-17B76ACD56FE}">
            <x14:dataBar minLength="0" maxLength="100">
              <x14:cfvo type="autoMin"/>
              <x14:cfvo type="autoMax"/>
              <x14:negativeFillColor rgb="FFFF0000"/>
              <x14:axisColor rgb="FF000000"/>
            </x14:dataBar>
          </x14:cfRule>
          <x14:cfRule type="dataBar" id="{178D1440-3A81-4A64-95C2-6C72D4E90842}">
            <x14:dataBar minLength="0" maxLength="100" gradient="0">
              <x14:cfvo type="num">
                <xm:f>0</xm:f>
              </x14:cfvo>
              <x14:cfvo type="num">
                <xm:f>1</xm:f>
              </x14:cfvo>
              <x14:negativeFillColor rgb="FFFF0000"/>
              <x14:axisColor rgb="FF000000"/>
            </x14:dataBar>
          </x14:cfRule>
          <x14:cfRule type="dataBar" id="{542A8E3D-C189-49F6-8629-1CCA087E3F8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CCF1E63-FC8A-475C-8315-C338840A7BB2}">
            <x14:dataBar minLength="0" maxLength="100">
              <x14:cfvo type="num">
                <xm:f>0</xm:f>
              </x14:cfvo>
              <x14:cfvo type="num">
                <xm:f>1</xm:f>
              </x14:cfvo>
              <x14:negativeFillColor rgb="FFFF0000"/>
              <x14:axisColor rgb="FF000000"/>
            </x14:dataBar>
          </x14:cfRule>
          <x14:cfRule type="dataBar" id="{347AD33A-4E22-4CB6-83E3-C3AD1F1B174D}">
            <x14:dataBar minLength="0" maxLength="100">
              <x14:cfvo type="autoMin"/>
              <x14:cfvo type="autoMax"/>
              <x14:negativeFillColor rgb="FFFF0000"/>
              <x14:axisColor rgb="FF000000"/>
            </x14:dataBar>
          </x14:cfRule>
          <x14:cfRule type="dataBar" id="{97773FCA-C905-4FDC-9A6A-1BE0C0055520}">
            <x14:dataBar minLength="0" maxLength="100" gradient="0">
              <x14:cfvo type="num">
                <xm:f>0</xm:f>
              </x14:cfvo>
              <x14:cfvo type="num">
                <xm:f>1</xm:f>
              </x14:cfvo>
              <x14:negativeFillColor rgb="FFFF0000"/>
              <x14:axisColor rgb="FF000000"/>
            </x14:dataBar>
          </x14:cfRule>
          <x14:cfRule type="dataBar" id="{B187FA58-A89E-4C25-BFBE-CE7C2E6F086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349AA60-30F6-480B-8EB9-2D074939F463}">
            <x14:dataBar minLength="0" maxLength="100">
              <x14:cfvo type="num">
                <xm:f>0</xm:f>
              </x14:cfvo>
              <x14:cfvo type="num">
                <xm:f>1</xm:f>
              </x14:cfvo>
              <x14:negativeFillColor rgb="FFFF0000"/>
              <x14:axisColor rgb="FF000000"/>
            </x14:dataBar>
          </x14:cfRule>
          <x14:cfRule type="dataBar" id="{0E192617-DE37-4108-8FAE-C3D9827C5003}">
            <x14:dataBar minLength="0" maxLength="100">
              <x14:cfvo type="autoMin"/>
              <x14:cfvo type="autoMax"/>
              <x14:negativeFillColor rgb="FFFF0000"/>
              <x14:axisColor rgb="FF000000"/>
            </x14:dataBar>
          </x14:cfRule>
          <x14:cfRule type="dataBar" id="{8D3EFC7B-E28D-42FD-8B3A-9851FCBC5C50}">
            <x14:dataBar minLength="0" maxLength="100" gradient="0">
              <x14:cfvo type="num">
                <xm:f>0</xm:f>
              </x14:cfvo>
              <x14:cfvo type="num">
                <xm:f>1</xm:f>
              </x14:cfvo>
              <x14:negativeFillColor rgb="FFFF0000"/>
              <x14:axisColor rgb="FF000000"/>
            </x14:dataBar>
          </x14:cfRule>
          <x14:cfRule type="dataBar" id="{CE583AF8-A9EA-4203-AA80-B974CE46576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F1CF160-25FC-448F-A6C0-150B1F960ADC}">
            <x14:dataBar minLength="0" maxLength="100">
              <x14:cfvo type="num">
                <xm:f>0</xm:f>
              </x14:cfvo>
              <x14:cfvo type="num">
                <xm:f>1</xm:f>
              </x14:cfvo>
              <x14:negativeFillColor rgb="FFFF0000"/>
              <x14:axisColor rgb="FF000000"/>
            </x14:dataBar>
          </x14:cfRule>
          <x14:cfRule type="dataBar" id="{A6DD9061-FDDF-4D39-8AA5-702D925AABA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L64:L76</xm:sqref>
        </x14:conditionalFormatting>
        <x14:conditionalFormatting xmlns:xm="http://schemas.microsoft.com/office/excel/2006/main">
          <x14:cfRule type="dataBar" id="{70223278-C0B4-4B57-A9E8-6E240DE1965F}">
            <x14:dataBar minLength="0" maxLength="100">
              <x14:cfvo type="num">
                <xm:f>0</xm:f>
              </x14:cfvo>
              <x14:cfvo type="num">
                <xm:f>1</xm:f>
              </x14:cfvo>
              <x14:negativeFillColor rgb="FFFF0000"/>
              <x14:axisColor rgb="FF000000"/>
            </x14:dataBar>
          </x14:cfRule>
          <x14:cfRule type="dataBar" id="{22672EEB-1141-469E-BFA9-00D7AA1FF6E3}">
            <x14:dataBar minLength="0" maxLength="100">
              <x14:cfvo type="num">
                <xm:f>0</xm:f>
              </x14:cfvo>
              <x14:cfvo type="num">
                <xm:f>1</xm:f>
              </x14:cfvo>
              <x14:negativeFillColor rgb="FFFF0000"/>
              <x14:axisColor rgb="FF000000"/>
            </x14:dataBar>
          </x14:cfRule>
          <x14:cfRule type="dataBar" id="{7F82C78D-67AB-44D1-9986-B1B214C61440}">
            <x14:dataBar minLength="0" maxLength="100">
              <x14:cfvo type="autoMin"/>
              <x14:cfvo type="autoMax"/>
              <x14:negativeFillColor rgb="FFFF0000"/>
              <x14:axisColor rgb="FF000000"/>
            </x14:dataBar>
          </x14:cfRule>
          <x14:cfRule type="dataBar" id="{C1F1873B-0C11-4C9C-AFDB-0D73DD02AC8C}">
            <x14:dataBar minLength="0" maxLength="100" gradient="0">
              <x14:cfvo type="num">
                <xm:f>0</xm:f>
              </x14:cfvo>
              <x14:cfvo type="num">
                <xm:f>1</xm:f>
              </x14:cfvo>
              <x14:negativeFillColor rgb="FFFF0000"/>
              <x14:axisColor rgb="FF000000"/>
            </x14:dataBar>
          </x14:cfRule>
          <x14:cfRule type="dataBar" id="{7AC0EDD2-B08C-46BD-B5A6-3C672F647A1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A2BCE96-9399-4843-84E9-9D830725B47C}">
            <x14:dataBar minLength="0" maxLength="100">
              <x14:cfvo type="num">
                <xm:f>0</xm:f>
              </x14:cfvo>
              <x14:cfvo type="num">
                <xm:f>1</xm:f>
              </x14:cfvo>
              <x14:negativeFillColor rgb="FFFF0000"/>
              <x14:axisColor rgb="FF000000"/>
            </x14:dataBar>
          </x14:cfRule>
          <x14:cfRule type="dataBar" id="{754B4C88-35E3-47BF-95EB-E94C350B2769}">
            <x14:dataBar minLength="0" maxLength="100">
              <x14:cfvo type="autoMin"/>
              <x14:cfvo type="autoMax"/>
              <x14:negativeFillColor rgb="FFFF0000"/>
              <x14:axisColor rgb="FF000000"/>
            </x14:dataBar>
          </x14:cfRule>
          <x14:cfRule type="dataBar" id="{E12A2DC3-6E0F-48EA-AF6A-39246B7B8BFD}">
            <x14:dataBar minLength="0" maxLength="100" gradient="0">
              <x14:cfvo type="num">
                <xm:f>0</xm:f>
              </x14:cfvo>
              <x14:cfvo type="num">
                <xm:f>1</xm:f>
              </x14:cfvo>
              <x14:negativeFillColor rgb="FFFF0000"/>
              <x14:axisColor rgb="FF000000"/>
            </x14:dataBar>
          </x14:cfRule>
          <x14:cfRule type="dataBar" id="{BAFC7204-04F0-4E9D-B493-40EC3D519CC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646A08A-7DC3-46F6-83AD-0EF0FB092767}">
            <x14:dataBar minLength="0" maxLength="100">
              <x14:cfvo type="num">
                <xm:f>0</xm:f>
              </x14:cfvo>
              <x14:cfvo type="num">
                <xm:f>1</xm:f>
              </x14:cfvo>
              <x14:negativeFillColor rgb="FFFF0000"/>
              <x14:axisColor rgb="FF000000"/>
            </x14:dataBar>
          </x14:cfRule>
          <x14:cfRule type="dataBar" id="{969476ED-D908-4770-B378-A0DFD67F523E}">
            <x14:dataBar minLength="0" maxLength="100">
              <x14:cfvo type="autoMin"/>
              <x14:cfvo type="autoMax"/>
              <x14:negativeFillColor rgb="FFFF0000"/>
              <x14:axisColor rgb="FF000000"/>
            </x14:dataBar>
          </x14:cfRule>
          <x14:cfRule type="dataBar" id="{9AC5694F-AE50-4694-9AE2-291BDCE3FA09}">
            <x14:dataBar minLength="0" maxLength="100" gradient="0">
              <x14:cfvo type="num">
                <xm:f>0</xm:f>
              </x14:cfvo>
              <x14:cfvo type="num">
                <xm:f>1</xm:f>
              </x14:cfvo>
              <x14:negativeFillColor rgb="FFFF0000"/>
              <x14:axisColor rgb="FF000000"/>
            </x14:dataBar>
          </x14:cfRule>
          <x14:cfRule type="dataBar" id="{7CFD1903-C71D-4B22-9989-F8A50BB1835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26D1E22-93AE-4FAD-93A0-518087D0D818}">
            <x14:dataBar minLength="0" maxLength="100">
              <x14:cfvo type="num">
                <xm:f>0</xm:f>
              </x14:cfvo>
              <x14:cfvo type="num">
                <xm:f>1</xm:f>
              </x14:cfvo>
              <x14:negativeFillColor rgb="FFFF0000"/>
              <x14:axisColor rgb="FF000000"/>
            </x14:dataBar>
          </x14:cfRule>
          <x14:cfRule type="dataBar" id="{15315D34-A658-4999-A78B-C9DE2700EFCB}">
            <x14:dataBar minLength="0" maxLength="100">
              <x14:cfvo type="autoMin"/>
              <x14:cfvo type="autoMax"/>
              <x14:negativeFillColor rgb="FFFF0000"/>
              <x14:axisColor rgb="FF000000"/>
            </x14:dataBar>
          </x14:cfRule>
          <x14:cfRule type="dataBar" id="{2C269B1C-B9A0-4E8D-9634-D3A6317E5622}">
            <x14:dataBar minLength="0" maxLength="100" gradient="0">
              <x14:cfvo type="num">
                <xm:f>0</xm:f>
              </x14:cfvo>
              <x14:cfvo type="num">
                <xm:f>1</xm:f>
              </x14:cfvo>
              <x14:negativeFillColor rgb="FFFF0000"/>
              <x14:axisColor rgb="FF000000"/>
            </x14:dataBar>
          </x14:cfRule>
          <x14:cfRule type="dataBar" id="{08CC2A9D-9343-49DB-A9C2-39293129B53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AD66969-F259-4CFD-8463-8E547FB73BAC}">
            <x14:dataBar minLength="0" maxLength="100">
              <x14:cfvo type="num">
                <xm:f>0</xm:f>
              </x14:cfvo>
              <x14:cfvo type="num">
                <xm:f>1</xm:f>
              </x14:cfvo>
              <x14:negativeFillColor rgb="FFFF0000"/>
              <x14:axisColor rgb="FF000000"/>
            </x14:dataBar>
          </x14:cfRule>
          <x14:cfRule type="dataBar" id="{3F5675DA-348B-432E-9F75-E84689D76B05}">
            <x14:dataBar minLength="0" maxLength="100">
              <x14:cfvo type="autoMin"/>
              <x14:cfvo type="autoMax"/>
              <x14:negativeFillColor rgb="FFFF0000"/>
              <x14:axisColor rgb="FF000000"/>
            </x14:dataBar>
          </x14:cfRule>
          <x14:cfRule type="dataBar" id="{76B30E67-5C2B-4BCE-AC43-0772DCB3A28F}">
            <x14:dataBar minLength="0" maxLength="100" gradient="0">
              <x14:cfvo type="num">
                <xm:f>0</xm:f>
              </x14:cfvo>
              <x14:cfvo type="num">
                <xm:f>1</xm:f>
              </x14:cfvo>
              <x14:negativeFillColor rgb="FFFF0000"/>
              <x14:axisColor rgb="FF000000"/>
            </x14:dataBar>
          </x14:cfRule>
          <x14:cfRule type="dataBar" id="{67AF04E9-DF25-4ADC-963A-8EBAA9DB567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E9C9FF3-C06B-4916-9995-31C86C5351CC}">
            <x14:dataBar minLength="0" maxLength="100">
              <x14:cfvo type="num">
                <xm:f>0</xm:f>
              </x14:cfvo>
              <x14:cfvo type="num">
                <xm:f>1</xm:f>
              </x14:cfvo>
              <x14:negativeFillColor rgb="FFFF0000"/>
              <x14:axisColor rgb="FF000000"/>
            </x14:dataBar>
          </x14:cfRule>
          <x14:cfRule type="dataBar" id="{1228DEFA-73FD-47B3-8C67-B525C5BF7E79}">
            <x14:dataBar minLength="0" maxLength="100">
              <x14:cfvo type="autoMin"/>
              <x14:cfvo type="autoMax"/>
              <x14:negativeFillColor rgb="FFFF0000"/>
              <x14:axisColor rgb="FF000000"/>
            </x14:dataBar>
          </x14:cfRule>
          <x14:cfRule type="dataBar" id="{7E3CEACA-D6E5-4CFF-8B87-7432FB7696DE}">
            <x14:dataBar minLength="0" maxLength="100" gradient="0">
              <x14:cfvo type="num">
                <xm:f>0</xm:f>
              </x14:cfvo>
              <x14:cfvo type="num">
                <xm:f>1</xm:f>
              </x14:cfvo>
              <x14:negativeFillColor rgb="FFFF0000"/>
              <x14:axisColor rgb="FF000000"/>
            </x14:dataBar>
          </x14:cfRule>
          <x14:cfRule type="dataBar" id="{5EFC45E4-F331-406E-83A3-FDD386B2253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95760B0-8DCA-4C65-80B7-F6E6A3125902}">
            <x14:dataBar minLength="0" maxLength="100">
              <x14:cfvo type="num">
                <xm:f>0</xm:f>
              </x14:cfvo>
              <x14:cfvo type="num">
                <xm:f>1</xm:f>
              </x14:cfvo>
              <x14:negativeFillColor rgb="FFFF0000"/>
              <x14:axisColor rgb="FF000000"/>
            </x14:dataBar>
          </x14:cfRule>
          <x14:cfRule type="dataBar" id="{0179F22E-47F3-4A0F-AC4C-28D12BFA6B6F}">
            <x14:dataBar minLength="0" maxLength="100">
              <x14:cfvo type="autoMin"/>
              <x14:cfvo type="autoMax"/>
              <x14:negativeFillColor rgb="FFFF0000"/>
              <x14:axisColor rgb="FF000000"/>
            </x14:dataBar>
          </x14:cfRule>
          <x14:cfRule type="dataBar" id="{B911D6CC-DEA3-42E4-BED0-9A21551A6A1E}">
            <x14:dataBar minLength="0" maxLength="100" gradient="0">
              <x14:cfvo type="num">
                <xm:f>0</xm:f>
              </x14:cfvo>
              <x14:cfvo type="num">
                <xm:f>1</xm:f>
              </x14:cfvo>
              <x14:negativeFillColor rgb="FFFF0000"/>
              <x14:axisColor rgb="FF000000"/>
            </x14:dataBar>
          </x14:cfRule>
          <x14:cfRule type="dataBar" id="{713C04B6-006E-4C4E-8B78-278741805F5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FE2B659-A9CC-46C6-BE5E-7220CA6DF023}">
            <x14:dataBar minLength="0" maxLength="100">
              <x14:cfvo type="num">
                <xm:f>0</xm:f>
              </x14:cfvo>
              <x14:cfvo type="num">
                <xm:f>1</xm:f>
              </x14:cfvo>
              <x14:negativeFillColor rgb="FFFF0000"/>
              <x14:axisColor rgb="FF000000"/>
            </x14:dataBar>
          </x14:cfRule>
          <x14:cfRule type="dataBar" id="{31CB79B0-C0A8-4FA9-A083-3F8A2FFCE72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L80:L82</xm:sqref>
        </x14:conditionalFormatting>
        <x14:conditionalFormatting xmlns:xm="http://schemas.microsoft.com/office/excel/2006/main">
          <x14:cfRule type="dataBar" id="{4AAC4EF7-B9BD-4D00-AD73-3E5302C6971E}">
            <x14:dataBar minLength="0" maxLength="100">
              <x14:cfvo type="num">
                <xm:f>0</xm:f>
              </x14:cfvo>
              <x14:cfvo type="num">
                <xm:f>1</xm:f>
              </x14:cfvo>
              <x14:negativeFillColor rgb="FFFF0000"/>
              <x14:axisColor rgb="FF000000"/>
            </x14:dataBar>
          </x14:cfRule>
          <x14:cfRule type="dataBar" id="{30DBF26B-5BFC-43E2-9313-500676E510B4}">
            <x14:dataBar minLength="0" maxLength="100">
              <x14:cfvo type="autoMin"/>
              <x14:cfvo type="autoMax"/>
              <x14:negativeFillColor rgb="FFFF0000"/>
              <x14:axisColor rgb="FF000000"/>
            </x14:dataBar>
          </x14:cfRule>
          <x14:cfRule type="dataBar" id="{82865495-C7BC-49BB-BA39-0E2FAD0BAD1F}">
            <x14:dataBar minLength="0" maxLength="100" gradient="0">
              <x14:cfvo type="num">
                <xm:f>0</xm:f>
              </x14:cfvo>
              <x14:cfvo type="num">
                <xm:f>1</xm:f>
              </x14:cfvo>
              <x14:negativeFillColor rgb="FFFF0000"/>
              <x14:axisColor rgb="FF000000"/>
            </x14:dataBar>
          </x14:cfRule>
          <x14:cfRule type="dataBar" id="{B0562245-4257-4D97-819F-BB1D1D4EA6F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4BBB2CB-C3D0-4CA4-89E9-CAC559D464E2}">
            <x14:dataBar minLength="0" maxLength="100">
              <x14:cfvo type="num">
                <xm:f>0</xm:f>
              </x14:cfvo>
              <x14:cfvo type="num">
                <xm:f>1</xm:f>
              </x14:cfvo>
              <x14:negativeFillColor rgb="FFFF0000"/>
              <x14:axisColor rgb="FF000000"/>
            </x14:dataBar>
          </x14:cfRule>
          <x14:cfRule type="dataBar" id="{DD40FAB6-16FB-4E9F-8039-7734E5EFAA7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L83</xm:sqref>
        </x14:conditionalFormatting>
        <x14:conditionalFormatting xmlns:xm="http://schemas.microsoft.com/office/excel/2006/main">
          <x14:cfRule type="dataBar" id="{EBCA8BBE-1745-4DEC-9543-3AEB95D59AA2}">
            <x14:dataBar minLength="0" maxLength="100" gradient="0">
              <x14:cfvo type="num">
                <xm:f>0</xm:f>
              </x14:cfvo>
              <x14:cfvo type="num">
                <xm:f>1</xm:f>
              </x14:cfvo>
              <x14:negativeFillColor rgb="FFFF0000"/>
              <x14:axisColor rgb="FF000000"/>
            </x14:dataBar>
          </x14:cfRule>
          <x14:cfRule type="dataBar" id="{494692FC-5992-48C9-B4BA-A5D56EA950C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2748A0C-1F3B-4AF1-A142-9BCDDD586A24}">
            <x14:dataBar minLength="0" maxLength="100">
              <x14:cfvo type="num">
                <xm:f>0</xm:f>
              </x14:cfvo>
              <x14:cfvo type="num">
                <xm:f>1</xm:f>
              </x14:cfvo>
              <x14:negativeFillColor rgb="FFFF0000"/>
              <x14:axisColor rgb="FF000000"/>
            </x14:dataBar>
          </x14:cfRule>
          <x14:cfRule type="dataBar" id="{0E39DD37-C88C-4B26-A962-DB08609081F3}">
            <x14:dataBar minLength="0" maxLength="100">
              <x14:cfvo type="autoMin"/>
              <x14:cfvo type="autoMax"/>
              <x14:negativeFillColor rgb="FFFF0000"/>
              <x14:axisColor rgb="FF000000"/>
            </x14:dataBar>
          </x14:cfRule>
          <x14:cfRule type="dataBar" id="{B056F7FA-39AC-4152-9B5F-F532CB79D46A}">
            <x14:dataBar minLength="0" maxLength="100" gradient="0">
              <x14:cfvo type="num">
                <xm:f>0</xm:f>
              </x14:cfvo>
              <x14:cfvo type="num">
                <xm:f>1</xm:f>
              </x14:cfvo>
              <x14:negativeFillColor rgb="FFFF0000"/>
              <x14:axisColor rgb="FF000000"/>
            </x14:dataBar>
          </x14:cfRule>
          <x14:cfRule type="dataBar" id="{52A9AFC5-2E69-43B8-8FF5-630FAEDC6C5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3784EF5-870F-45BC-8505-D79F0BEEDA6B}">
            <x14:dataBar minLength="0" maxLength="100">
              <x14:cfvo type="num">
                <xm:f>0</xm:f>
              </x14:cfvo>
              <x14:cfvo type="num">
                <xm:f>1</xm:f>
              </x14:cfvo>
              <x14:negativeFillColor rgb="FFFF0000"/>
              <x14:axisColor rgb="FF000000"/>
            </x14:dataBar>
          </x14:cfRule>
          <x14:cfRule type="dataBar" id="{7673C1DB-68DD-4792-A69D-CDD4E927E5B7}">
            <x14:dataBar minLength="0" maxLength="100">
              <x14:cfvo type="autoMin"/>
              <x14:cfvo type="autoMax"/>
              <x14:negativeFillColor rgb="FFFF0000"/>
              <x14:axisColor rgb="FF000000"/>
            </x14:dataBar>
          </x14:cfRule>
          <x14:cfRule type="dataBar" id="{458A7862-ECD8-4BFF-83B1-B66620BB2BF9}">
            <x14:dataBar minLength="0" maxLength="100" gradient="0">
              <x14:cfvo type="num">
                <xm:f>0</xm:f>
              </x14:cfvo>
              <x14:cfvo type="num">
                <xm:f>1</xm:f>
              </x14:cfvo>
              <x14:negativeFillColor rgb="FFFF0000"/>
              <x14:axisColor rgb="FF000000"/>
            </x14:dataBar>
          </x14:cfRule>
          <x14:cfRule type="dataBar" id="{DD4D06BD-0DD0-43ED-8ADD-DBB7F4DB2E9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438BD1E-8E66-4182-9947-64DCD4A7DC65}">
            <x14:dataBar minLength="0" maxLength="100">
              <x14:cfvo type="num">
                <xm:f>0</xm:f>
              </x14:cfvo>
              <x14:cfvo type="num">
                <xm:f>1</xm:f>
              </x14:cfvo>
              <x14:negativeFillColor rgb="FFFF0000"/>
              <x14:axisColor rgb="FF000000"/>
            </x14:dataBar>
          </x14:cfRule>
          <x14:cfRule type="dataBar" id="{33929063-094B-4A99-AAAF-F9499B56B8E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1183FB1-A0F2-448C-80BB-C16FF9FC7AF6}">
            <x14:dataBar minLength="0" maxLength="100">
              <x14:cfvo type="num">
                <xm:f>0</xm:f>
              </x14:cfvo>
              <x14:cfvo type="num">
                <xm:f>1</xm:f>
              </x14:cfvo>
              <x14:negativeFillColor rgb="FFFF0000"/>
              <x14:axisColor rgb="FF000000"/>
            </x14:dataBar>
          </x14:cfRule>
          <x14:cfRule type="dataBar" id="{0BF149D0-32C8-43A9-A3C0-EF16F9F7A819}">
            <x14:dataBar minLength="0" maxLength="100">
              <x14:cfvo type="num">
                <xm:f>0</xm:f>
              </x14:cfvo>
              <x14:cfvo type="num">
                <xm:f>1</xm:f>
              </x14:cfvo>
              <x14:negativeFillColor rgb="FFFF0000"/>
              <x14:axisColor rgb="FF000000"/>
            </x14:dataBar>
          </x14:cfRule>
          <x14:cfRule type="dataBar" id="{56C88794-4A66-4FB8-A405-A74E8027C320}">
            <x14:dataBar minLength="0" maxLength="100">
              <x14:cfvo type="autoMin"/>
              <x14:cfvo type="autoMax"/>
              <x14:negativeFillColor rgb="FFFF0000"/>
              <x14:axisColor rgb="FF000000"/>
            </x14:dataBar>
          </x14:cfRule>
          <x14:cfRule type="dataBar" id="{431AB0BB-D3DD-423D-A19B-980A6C9396EE}">
            <x14:dataBar minLength="0" maxLength="100" gradient="0">
              <x14:cfvo type="num">
                <xm:f>0</xm:f>
              </x14:cfvo>
              <x14:cfvo type="num">
                <xm:f>1</xm:f>
              </x14:cfvo>
              <x14:negativeFillColor rgb="FFFF0000"/>
              <x14:axisColor rgb="FF000000"/>
            </x14:dataBar>
          </x14:cfRule>
          <x14:cfRule type="dataBar" id="{65706AE5-63B2-40A3-973E-E146AB92E51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D589754-1813-4D06-BD4C-1ABC87EEB919}">
            <x14:dataBar minLength="0" maxLength="100">
              <x14:cfvo type="num">
                <xm:f>0</xm:f>
              </x14:cfvo>
              <x14:cfvo type="num">
                <xm:f>1</xm:f>
              </x14:cfvo>
              <x14:negativeFillColor rgb="FFFF0000"/>
              <x14:axisColor rgb="FF000000"/>
            </x14:dataBar>
          </x14:cfRule>
          <x14:cfRule type="dataBar" id="{36EDEEAA-5FCC-46DF-A35A-CF5072987156}">
            <x14:dataBar minLength="0" maxLength="100">
              <x14:cfvo type="autoMin"/>
              <x14:cfvo type="autoMax"/>
              <x14:negativeFillColor rgb="FFFF0000"/>
              <x14:axisColor rgb="FF000000"/>
            </x14:dataBar>
          </x14:cfRule>
          <x14:cfRule type="dataBar" id="{C6110D0B-E793-480D-A47A-D1E37D02D095}">
            <x14:dataBar minLength="0" maxLength="100" gradient="0">
              <x14:cfvo type="num">
                <xm:f>0</xm:f>
              </x14:cfvo>
              <x14:cfvo type="num">
                <xm:f>1</xm:f>
              </x14:cfvo>
              <x14:negativeFillColor rgb="FFFF0000"/>
              <x14:axisColor rgb="FF000000"/>
            </x14:dataBar>
          </x14:cfRule>
          <x14:cfRule type="dataBar" id="{6EBB09B7-58B8-4321-88CC-551FEB18F9C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BCE892D-02CB-4B42-B1FF-204AE245D797}">
            <x14:dataBar minLength="0" maxLength="100">
              <x14:cfvo type="num">
                <xm:f>0</xm:f>
              </x14:cfvo>
              <x14:cfvo type="num">
                <xm:f>1</xm:f>
              </x14:cfvo>
              <x14:negativeFillColor rgb="FFFF0000"/>
              <x14:axisColor rgb="FF000000"/>
            </x14:dataBar>
          </x14:cfRule>
          <x14:cfRule type="dataBar" id="{CC8EB3F8-EC23-4376-89E9-7CE991EC38C5}">
            <x14:dataBar minLength="0" maxLength="100">
              <x14:cfvo type="autoMin"/>
              <x14:cfvo type="autoMax"/>
              <x14:negativeFillColor rgb="FFFF0000"/>
              <x14:axisColor rgb="FF000000"/>
            </x14:dataBar>
          </x14:cfRule>
          <x14:cfRule type="dataBar" id="{19968177-5C57-4C14-A9F0-F2A68F276383}">
            <x14:dataBar minLength="0" maxLength="100" gradient="0">
              <x14:cfvo type="num">
                <xm:f>0</xm:f>
              </x14:cfvo>
              <x14:cfvo type="num">
                <xm:f>1</xm:f>
              </x14:cfvo>
              <x14:negativeFillColor rgb="FFFF0000"/>
              <x14:axisColor rgb="FF000000"/>
            </x14:dataBar>
          </x14:cfRule>
          <x14:cfRule type="dataBar" id="{DCE10891-B845-4E76-A5C0-51AA351D650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29820CB-FC6C-444D-B453-4BBBC4D210A5}">
            <x14:dataBar minLength="0" maxLength="100">
              <x14:cfvo type="num">
                <xm:f>0</xm:f>
              </x14:cfvo>
              <x14:cfvo type="num">
                <xm:f>1</xm:f>
              </x14:cfvo>
              <x14:negativeFillColor rgb="FFFF0000"/>
              <x14:axisColor rgb="FF000000"/>
            </x14:dataBar>
          </x14:cfRule>
          <x14:cfRule type="dataBar" id="{CC3CB150-DF27-45FD-9B5D-A0F2D08DFD02}">
            <x14:dataBar minLength="0" maxLength="100">
              <x14:cfvo type="autoMin"/>
              <x14:cfvo type="autoMax"/>
              <x14:negativeFillColor rgb="FFFF0000"/>
              <x14:axisColor rgb="FF000000"/>
            </x14:dataBar>
          </x14:cfRule>
          <x14:cfRule type="dataBar" id="{B72B5148-FF22-429E-876A-7A8186FBD75C}">
            <x14:dataBar minLength="0" maxLength="100" gradient="0">
              <x14:cfvo type="num">
                <xm:f>0</xm:f>
              </x14:cfvo>
              <x14:cfvo type="num">
                <xm:f>1</xm:f>
              </x14:cfvo>
              <x14:negativeFillColor rgb="FFFF0000"/>
              <x14:axisColor rgb="FF000000"/>
            </x14:dataBar>
          </x14:cfRule>
          <x14:cfRule type="dataBar" id="{259A55C9-313F-4EB8-A44D-D446D46C9F0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1E8502C-63F4-4487-95FA-68F36822E0F7}">
            <x14:dataBar minLength="0" maxLength="100">
              <x14:cfvo type="num">
                <xm:f>0</xm:f>
              </x14:cfvo>
              <x14:cfvo type="num">
                <xm:f>1</xm:f>
              </x14:cfvo>
              <x14:negativeFillColor rgb="FFFF0000"/>
              <x14:axisColor rgb="FF000000"/>
            </x14:dataBar>
          </x14:cfRule>
          <x14:cfRule type="dataBar" id="{A9BA3366-C86A-44EE-8494-2257F661D8C0}">
            <x14:dataBar minLength="0" maxLength="100">
              <x14:cfvo type="autoMin"/>
              <x14:cfvo type="autoMax"/>
              <x14:negativeFillColor rgb="FFFF0000"/>
              <x14:axisColor rgb="FF000000"/>
            </x14:dataBar>
          </x14:cfRule>
          <xm:sqref>L86:L87</xm:sqref>
        </x14:conditionalFormatting>
        <x14:conditionalFormatting xmlns:xm="http://schemas.microsoft.com/office/excel/2006/main">
          <x14:cfRule type="dataBar" id="{50690DC2-515F-4033-AE40-5AFCD9B9B4E9}">
            <x14:dataBar minLength="0" maxLength="100" gradient="0">
              <x14:cfvo type="num">
                <xm:f>0</xm:f>
              </x14:cfvo>
              <x14:cfvo type="num">
                <xm:f>1</xm:f>
              </x14:cfvo>
              <x14:negativeFillColor rgb="FFFF0000"/>
              <x14:axisColor rgb="FF000000"/>
            </x14:dataBar>
          </x14:cfRule>
          <x14:cfRule type="dataBar" id="{F691878D-95F6-4523-AD48-6E806BB3718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1F9C739-39BD-42C4-9F14-E14F218BC525}">
            <x14:dataBar minLength="0" maxLength="100">
              <x14:cfvo type="num">
                <xm:f>0</xm:f>
              </x14:cfvo>
              <x14:cfvo type="num">
                <xm:f>1</xm:f>
              </x14:cfvo>
              <x14:negativeFillColor rgb="FFFF0000"/>
              <x14:axisColor rgb="FF000000"/>
            </x14:dataBar>
          </x14:cfRule>
          <x14:cfRule type="dataBar" id="{E5045224-65DB-4589-9C87-30BBED6003BA}">
            <x14:dataBar minLength="0" maxLength="100">
              <x14:cfvo type="autoMin"/>
              <x14:cfvo type="autoMax"/>
              <x14:negativeFillColor rgb="FFFF0000"/>
              <x14:axisColor rgb="FF000000"/>
            </x14:dataBar>
          </x14:cfRule>
          <x14:cfRule type="dataBar" id="{62B59E8C-FD99-4846-B1CC-2C3D242B51CF}">
            <x14:dataBar minLength="0" maxLength="100" gradient="0">
              <x14:cfvo type="num">
                <xm:f>0</xm:f>
              </x14:cfvo>
              <x14:cfvo type="num">
                <xm:f>1</xm:f>
              </x14:cfvo>
              <x14:negativeFillColor rgb="FFFF0000"/>
              <x14:axisColor rgb="FF000000"/>
            </x14:dataBar>
          </x14:cfRule>
          <x14:cfRule type="dataBar" id="{0EF946CC-4F5E-40F1-943A-5D64B9A0E4E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3A8999C-F57F-4985-8311-9BFDCB1D7249}">
            <x14:dataBar minLength="0" maxLength="100">
              <x14:cfvo type="num">
                <xm:f>0</xm:f>
              </x14:cfvo>
              <x14:cfvo type="num">
                <xm:f>1</xm:f>
              </x14:cfvo>
              <x14:negativeFillColor rgb="FFFF0000"/>
              <x14:axisColor rgb="FF000000"/>
            </x14:dataBar>
          </x14:cfRule>
          <x14:cfRule type="dataBar" id="{5FDF9BD3-8B60-4A4C-B84A-BC3F95B27FFF}">
            <x14:dataBar minLength="0" maxLength="100">
              <x14:cfvo type="autoMin"/>
              <x14:cfvo type="autoMax"/>
              <x14:negativeFillColor rgb="FFFF0000"/>
              <x14:axisColor rgb="FF000000"/>
            </x14:dataBar>
          </x14:cfRule>
          <x14:cfRule type="dataBar" id="{07BCF4C6-EF0C-4624-A00E-BD328875CB84}">
            <x14:dataBar minLength="0" maxLength="100" gradient="0">
              <x14:cfvo type="num">
                <xm:f>0</xm:f>
              </x14:cfvo>
              <x14:cfvo type="num">
                <xm:f>1</xm:f>
              </x14:cfvo>
              <x14:negativeFillColor rgb="FFFF0000"/>
              <x14:axisColor rgb="FF000000"/>
            </x14:dataBar>
          </x14:cfRule>
          <x14:cfRule type="dataBar" id="{2354153F-C80F-4795-9F45-1E2468EAB7B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A8EEDB4-8119-4FC9-83F5-BDED8DE56430}">
            <x14:dataBar minLength="0" maxLength="100">
              <x14:cfvo type="num">
                <xm:f>0</xm:f>
              </x14:cfvo>
              <x14:cfvo type="num">
                <xm:f>1</xm:f>
              </x14:cfvo>
              <x14:negativeFillColor rgb="FFFF0000"/>
              <x14:axisColor rgb="FF000000"/>
            </x14:dataBar>
          </x14:cfRule>
          <x14:cfRule type="dataBar" id="{08EEE84E-3EBC-42C4-9401-C10159828FF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6EEDF31-E84F-4A91-9816-0AF27A375A97}">
            <x14:dataBar minLength="0" maxLength="100">
              <x14:cfvo type="num">
                <xm:f>0</xm:f>
              </x14:cfvo>
              <x14:cfvo type="num">
                <xm:f>1</xm:f>
              </x14:cfvo>
              <x14:negativeFillColor rgb="FFFF0000"/>
              <x14:axisColor rgb="FF000000"/>
            </x14:dataBar>
          </x14:cfRule>
          <x14:cfRule type="dataBar" id="{718A4382-DD66-4FC5-AC58-0C93E7607182}">
            <x14:dataBar minLength="0" maxLength="100">
              <x14:cfvo type="num">
                <xm:f>0</xm:f>
              </x14:cfvo>
              <x14:cfvo type="num">
                <xm:f>1</xm:f>
              </x14:cfvo>
              <x14:negativeFillColor rgb="FFFF0000"/>
              <x14:axisColor rgb="FF000000"/>
            </x14:dataBar>
          </x14:cfRule>
          <x14:cfRule type="dataBar" id="{2278353D-1B68-4185-8595-B548AE8DD3CB}">
            <x14:dataBar minLength="0" maxLength="100">
              <x14:cfvo type="autoMin"/>
              <x14:cfvo type="autoMax"/>
              <x14:negativeFillColor rgb="FFFF0000"/>
              <x14:axisColor rgb="FF000000"/>
            </x14:dataBar>
          </x14:cfRule>
          <x14:cfRule type="dataBar" id="{7C7678FB-02A3-4DAF-9856-92AFB49E14BD}">
            <x14:dataBar minLength="0" maxLength="100" gradient="0">
              <x14:cfvo type="num">
                <xm:f>0</xm:f>
              </x14:cfvo>
              <x14:cfvo type="num">
                <xm:f>1</xm:f>
              </x14:cfvo>
              <x14:negativeFillColor rgb="FFFF0000"/>
              <x14:axisColor rgb="FF000000"/>
            </x14:dataBar>
          </x14:cfRule>
          <x14:cfRule type="dataBar" id="{9581C31B-85C7-422E-83E1-D3E571321EA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A104C8A-F387-4665-A32C-60F0DC2C046F}">
            <x14:dataBar minLength="0" maxLength="100">
              <x14:cfvo type="num">
                <xm:f>0</xm:f>
              </x14:cfvo>
              <x14:cfvo type="num">
                <xm:f>1</xm:f>
              </x14:cfvo>
              <x14:negativeFillColor rgb="FFFF0000"/>
              <x14:axisColor rgb="FF000000"/>
            </x14:dataBar>
          </x14:cfRule>
          <x14:cfRule type="dataBar" id="{B0F47BBC-876B-4F49-B3DD-F46B111EB9FA}">
            <x14:dataBar minLength="0" maxLength="100">
              <x14:cfvo type="autoMin"/>
              <x14:cfvo type="autoMax"/>
              <x14:negativeFillColor rgb="FFFF0000"/>
              <x14:axisColor rgb="FF000000"/>
            </x14:dataBar>
          </x14:cfRule>
          <x14:cfRule type="dataBar" id="{4A49DAC9-BE62-4126-B8C5-9B86F1500A02}">
            <x14:dataBar minLength="0" maxLength="100" gradient="0">
              <x14:cfvo type="num">
                <xm:f>0</xm:f>
              </x14:cfvo>
              <x14:cfvo type="num">
                <xm:f>1</xm:f>
              </x14:cfvo>
              <x14:negativeFillColor rgb="FFFF0000"/>
              <x14:axisColor rgb="FF000000"/>
            </x14:dataBar>
          </x14:cfRule>
          <x14:cfRule type="dataBar" id="{B6D7998A-156F-4265-8FDB-ADCBB00DDE6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19405D1-54C1-43F5-A85B-22AC0D81F1A7}">
            <x14:dataBar minLength="0" maxLength="100">
              <x14:cfvo type="num">
                <xm:f>0</xm:f>
              </x14:cfvo>
              <x14:cfvo type="num">
                <xm:f>1</xm:f>
              </x14:cfvo>
              <x14:negativeFillColor rgb="FFFF0000"/>
              <x14:axisColor rgb="FF000000"/>
            </x14:dataBar>
          </x14:cfRule>
          <x14:cfRule type="dataBar" id="{95E60B21-5C56-484A-9805-CDA51E44111D}">
            <x14:dataBar minLength="0" maxLength="100">
              <x14:cfvo type="autoMin"/>
              <x14:cfvo type="autoMax"/>
              <x14:negativeFillColor rgb="FFFF0000"/>
              <x14:axisColor rgb="FF000000"/>
            </x14:dataBar>
          </x14:cfRule>
          <x14:cfRule type="dataBar" id="{5D5B140A-9991-4FAC-AF7A-23450D72DB56}">
            <x14:dataBar minLength="0" maxLength="100" gradient="0">
              <x14:cfvo type="num">
                <xm:f>0</xm:f>
              </x14:cfvo>
              <x14:cfvo type="num">
                <xm:f>1</xm:f>
              </x14:cfvo>
              <x14:negativeFillColor rgb="FFFF0000"/>
              <x14:axisColor rgb="FF000000"/>
            </x14:dataBar>
          </x14:cfRule>
          <x14:cfRule type="dataBar" id="{C794B744-778C-4056-8D5D-7E963D8E565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7FBAF35-0131-4354-AE18-8B18727ECCC8}">
            <x14:dataBar minLength="0" maxLength="100">
              <x14:cfvo type="num">
                <xm:f>0</xm:f>
              </x14:cfvo>
              <x14:cfvo type="num">
                <xm:f>1</xm:f>
              </x14:cfvo>
              <x14:negativeFillColor rgb="FFFF0000"/>
              <x14:axisColor rgb="FF000000"/>
            </x14:dataBar>
          </x14:cfRule>
          <x14:cfRule type="dataBar" id="{30C16F16-3D5A-4C1F-AA1E-CA5E4CEE4619}">
            <x14:dataBar minLength="0" maxLength="100">
              <x14:cfvo type="autoMin"/>
              <x14:cfvo type="autoMax"/>
              <x14:negativeFillColor rgb="FFFF0000"/>
              <x14:axisColor rgb="FF000000"/>
            </x14:dataBar>
          </x14:cfRule>
          <x14:cfRule type="dataBar" id="{AA96EAD5-E558-462A-8FBC-FF32D4B0C31A}">
            <x14:dataBar minLength="0" maxLength="100" gradient="0">
              <x14:cfvo type="num">
                <xm:f>0</xm:f>
              </x14:cfvo>
              <x14:cfvo type="num">
                <xm:f>1</xm:f>
              </x14:cfvo>
              <x14:negativeFillColor rgb="FFFF0000"/>
              <x14:axisColor rgb="FF000000"/>
            </x14:dataBar>
          </x14:cfRule>
          <x14:cfRule type="dataBar" id="{A5889B2D-D4BB-4CB1-83D8-1B75634CF22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3EE23B8-E7A5-4674-BB82-D6979E7E07C5}">
            <x14:dataBar minLength="0" maxLength="100">
              <x14:cfvo type="num">
                <xm:f>0</xm:f>
              </x14:cfvo>
              <x14:cfvo type="num">
                <xm:f>1</xm:f>
              </x14:cfvo>
              <x14:negativeFillColor rgb="FFFF0000"/>
              <x14:axisColor rgb="FF000000"/>
            </x14:dataBar>
          </x14:cfRule>
          <x14:cfRule type="dataBar" id="{8DF09B6B-6F3D-46FE-AC45-6ADE8FBD9C0C}">
            <x14:dataBar minLength="0" maxLength="100">
              <x14:cfvo type="autoMin"/>
              <x14:cfvo type="autoMax"/>
              <x14:negativeFillColor rgb="FFFF0000"/>
              <x14:axisColor rgb="FF000000"/>
            </x14:dataBar>
          </x14:cfRule>
          <xm:sqref>L88:L96</xm:sqref>
        </x14:conditionalFormatting>
        <x14:conditionalFormatting xmlns:xm="http://schemas.microsoft.com/office/excel/2006/main">
          <x14:cfRule type="dataBar" id="{F87EA75C-005F-4A68-8F5F-E6519C8150CC}">
            <x14:dataBar minLength="0" maxLength="100" gradient="0">
              <x14:cfvo type="num">
                <xm:f>0</xm:f>
              </x14:cfvo>
              <x14:cfvo type="num">
                <xm:f>1</xm:f>
              </x14:cfvo>
              <x14:negativeFillColor rgb="FFFF0000"/>
              <x14:axisColor rgb="FF000000"/>
            </x14:dataBar>
          </x14:cfRule>
          <x14:cfRule type="dataBar" id="{D6947FA0-C6DB-4771-BA03-9675AE658B4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F9A9DF2-BE96-4200-8461-BBBDDC4FF5C3}">
            <x14:dataBar minLength="0" maxLength="100">
              <x14:cfvo type="num">
                <xm:f>0</xm:f>
              </x14:cfvo>
              <x14:cfvo type="num">
                <xm:f>1</xm:f>
              </x14:cfvo>
              <x14:negativeFillColor rgb="FFFF0000"/>
              <x14:axisColor rgb="FF000000"/>
            </x14:dataBar>
          </x14:cfRule>
          <x14:cfRule type="dataBar" id="{944825AD-0F41-4F47-A596-79AB9146DF8E}">
            <x14:dataBar minLength="0" maxLength="100">
              <x14:cfvo type="autoMin"/>
              <x14:cfvo type="autoMax"/>
              <x14:negativeFillColor rgb="FFFF0000"/>
              <x14:axisColor rgb="FF000000"/>
            </x14:dataBar>
          </x14:cfRule>
          <x14:cfRule type="dataBar" id="{618EF532-2202-4161-A950-1BF7AD0297CC}">
            <x14:dataBar minLength="0" maxLength="100" gradient="0">
              <x14:cfvo type="num">
                <xm:f>0</xm:f>
              </x14:cfvo>
              <x14:cfvo type="num">
                <xm:f>1</xm:f>
              </x14:cfvo>
              <x14:negativeFillColor rgb="FFFF0000"/>
              <x14:axisColor rgb="FF000000"/>
            </x14:dataBar>
          </x14:cfRule>
          <x14:cfRule type="dataBar" id="{42C392A1-F19C-494B-BF15-E57D3665697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98227A1-FCD2-4906-9ADC-001438307585}">
            <x14:dataBar minLength="0" maxLength="100">
              <x14:cfvo type="num">
                <xm:f>0</xm:f>
              </x14:cfvo>
              <x14:cfvo type="num">
                <xm:f>1</xm:f>
              </x14:cfvo>
              <x14:negativeFillColor rgb="FFFF0000"/>
              <x14:axisColor rgb="FF000000"/>
            </x14:dataBar>
          </x14:cfRule>
          <x14:cfRule type="dataBar" id="{BCC2D0F9-95BE-4AE8-B015-6E792A8FB2EA}">
            <x14:dataBar minLength="0" maxLength="100">
              <x14:cfvo type="autoMin"/>
              <x14:cfvo type="autoMax"/>
              <x14:negativeFillColor rgb="FFFF0000"/>
              <x14:axisColor rgb="FF000000"/>
            </x14:dataBar>
          </x14:cfRule>
          <x14:cfRule type="dataBar" id="{3B263A50-E8C6-4AC5-9BB6-4819A285D000}">
            <x14:dataBar minLength="0" maxLength="100" gradient="0">
              <x14:cfvo type="num">
                <xm:f>0</xm:f>
              </x14:cfvo>
              <x14:cfvo type="num">
                <xm:f>1</xm:f>
              </x14:cfvo>
              <x14:negativeFillColor rgb="FFFF0000"/>
              <x14:axisColor rgb="FF000000"/>
            </x14:dataBar>
          </x14:cfRule>
          <x14:cfRule type="dataBar" id="{DA07AB47-8172-431E-B125-62190AB3083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FC3C338-CB3A-4E31-A2B8-B51F7C4C6FA3}">
            <x14:dataBar minLength="0" maxLength="100">
              <x14:cfvo type="num">
                <xm:f>0</xm:f>
              </x14:cfvo>
              <x14:cfvo type="num">
                <xm:f>1</xm:f>
              </x14:cfvo>
              <x14:negativeFillColor rgb="FFFF0000"/>
              <x14:axisColor rgb="FF000000"/>
            </x14:dataBar>
          </x14:cfRule>
          <x14:cfRule type="dataBar" id="{4D2F071E-6196-45F8-9B4B-49A49092CE7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8CB35F9-80FB-41CD-9F3B-9613436F0CCB}">
            <x14:dataBar minLength="0" maxLength="100">
              <x14:cfvo type="num">
                <xm:f>0</xm:f>
              </x14:cfvo>
              <x14:cfvo type="num">
                <xm:f>1</xm:f>
              </x14:cfvo>
              <x14:negativeFillColor rgb="FFFF0000"/>
              <x14:axisColor rgb="FF000000"/>
            </x14:dataBar>
          </x14:cfRule>
          <x14:cfRule type="dataBar" id="{C2BB1DE1-7763-4641-8E9F-2255C0231C8F}">
            <x14:dataBar minLength="0" maxLength="100">
              <x14:cfvo type="num">
                <xm:f>0</xm:f>
              </x14:cfvo>
              <x14:cfvo type="num">
                <xm:f>1</xm:f>
              </x14:cfvo>
              <x14:negativeFillColor rgb="FFFF0000"/>
              <x14:axisColor rgb="FF000000"/>
            </x14:dataBar>
          </x14:cfRule>
          <x14:cfRule type="dataBar" id="{99F95D17-933F-4742-9B40-78A91CE30C70}">
            <x14:dataBar minLength="0" maxLength="100">
              <x14:cfvo type="autoMin"/>
              <x14:cfvo type="autoMax"/>
              <x14:negativeFillColor rgb="FFFF0000"/>
              <x14:axisColor rgb="FF000000"/>
            </x14:dataBar>
          </x14:cfRule>
          <x14:cfRule type="dataBar" id="{FDEBDC03-871F-4A2E-A78F-A4C61366918F}">
            <x14:dataBar minLength="0" maxLength="100" gradient="0">
              <x14:cfvo type="num">
                <xm:f>0</xm:f>
              </x14:cfvo>
              <x14:cfvo type="num">
                <xm:f>1</xm:f>
              </x14:cfvo>
              <x14:negativeFillColor rgb="FFFF0000"/>
              <x14:axisColor rgb="FF000000"/>
            </x14:dataBar>
          </x14:cfRule>
          <x14:cfRule type="dataBar" id="{76E650F4-C5D7-4585-A909-2370CABDA8E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5DD74D5-8EC7-45AF-BB68-C1EBC4491355}">
            <x14:dataBar minLength="0" maxLength="100">
              <x14:cfvo type="num">
                <xm:f>0</xm:f>
              </x14:cfvo>
              <x14:cfvo type="num">
                <xm:f>1</xm:f>
              </x14:cfvo>
              <x14:negativeFillColor rgb="FFFF0000"/>
              <x14:axisColor rgb="FF000000"/>
            </x14:dataBar>
          </x14:cfRule>
          <x14:cfRule type="dataBar" id="{4A6F1149-1482-4EEF-895E-C4E96104B7D1}">
            <x14:dataBar minLength="0" maxLength="100">
              <x14:cfvo type="autoMin"/>
              <x14:cfvo type="autoMax"/>
              <x14:negativeFillColor rgb="FFFF0000"/>
              <x14:axisColor rgb="FF000000"/>
            </x14:dataBar>
          </x14:cfRule>
          <x14:cfRule type="dataBar" id="{CFF88188-1BB5-4D7B-81CE-D8ECCDB55174}">
            <x14:dataBar minLength="0" maxLength="100" gradient="0">
              <x14:cfvo type="num">
                <xm:f>0</xm:f>
              </x14:cfvo>
              <x14:cfvo type="num">
                <xm:f>1</xm:f>
              </x14:cfvo>
              <x14:negativeFillColor rgb="FFFF0000"/>
              <x14:axisColor rgb="FF000000"/>
            </x14:dataBar>
          </x14:cfRule>
          <x14:cfRule type="dataBar" id="{076E5E66-3843-4AE9-BBA4-A2FD0D966CA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6342817-E811-437B-801E-397B4302CDF3}">
            <x14:dataBar minLength="0" maxLength="100">
              <x14:cfvo type="num">
                <xm:f>0</xm:f>
              </x14:cfvo>
              <x14:cfvo type="num">
                <xm:f>1</xm:f>
              </x14:cfvo>
              <x14:negativeFillColor rgb="FFFF0000"/>
              <x14:axisColor rgb="FF000000"/>
            </x14:dataBar>
          </x14:cfRule>
          <x14:cfRule type="dataBar" id="{B9DBF4A2-37E9-49E6-9FA1-E96D0D711A18}">
            <x14:dataBar minLength="0" maxLength="100">
              <x14:cfvo type="autoMin"/>
              <x14:cfvo type="autoMax"/>
              <x14:negativeFillColor rgb="FFFF0000"/>
              <x14:axisColor rgb="FF000000"/>
            </x14:dataBar>
          </x14:cfRule>
          <x14:cfRule type="dataBar" id="{8478EAE2-C677-475D-8E87-06145E53823C}">
            <x14:dataBar minLength="0" maxLength="100" gradient="0">
              <x14:cfvo type="num">
                <xm:f>0</xm:f>
              </x14:cfvo>
              <x14:cfvo type="num">
                <xm:f>1</xm:f>
              </x14:cfvo>
              <x14:negativeFillColor rgb="FFFF0000"/>
              <x14:axisColor rgb="FF000000"/>
            </x14:dataBar>
          </x14:cfRule>
          <x14:cfRule type="dataBar" id="{2FBB13A0-247D-4349-AF72-E4CAB6E881B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681AB7A-7B9B-4785-908E-374D1BA7CEEA}">
            <x14:dataBar minLength="0" maxLength="100">
              <x14:cfvo type="num">
                <xm:f>0</xm:f>
              </x14:cfvo>
              <x14:cfvo type="num">
                <xm:f>1</xm:f>
              </x14:cfvo>
              <x14:negativeFillColor rgb="FFFF0000"/>
              <x14:axisColor rgb="FF000000"/>
            </x14:dataBar>
          </x14:cfRule>
          <x14:cfRule type="dataBar" id="{5D87D348-F5B4-4074-BF1D-ED9FCA8D01D5}">
            <x14:dataBar minLength="0" maxLength="100">
              <x14:cfvo type="autoMin"/>
              <x14:cfvo type="autoMax"/>
              <x14:negativeFillColor rgb="FFFF0000"/>
              <x14:axisColor rgb="FF000000"/>
            </x14:dataBar>
          </x14:cfRule>
          <x14:cfRule type="dataBar" id="{122375A0-6863-4B83-8976-37B44BEF0A7A}">
            <x14:dataBar minLength="0" maxLength="100" gradient="0">
              <x14:cfvo type="num">
                <xm:f>0</xm:f>
              </x14:cfvo>
              <x14:cfvo type="num">
                <xm:f>1</xm:f>
              </x14:cfvo>
              <x14:negativeFillColor rgb="FFFF0000"/>
              <x14:axisColor rgb="FF000000"/>
            </x14:dataBar>
          </x14:cfRule>
          <x14:cfRule type="dataBar" id="{EE606FBA-1EF5-4702-9670-ABA7FE367E9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EEC0371-89DD-42A1-9D6B-F1B5ADE61796}">
            <x14:dataBar minLength="0" maxLength="100">
              <x14:cfvo type="num">
                <xm:f>0</xm:f>
              </x14:cfvo>
              <x14:cfvo type="num">
                <xm:f>1</xm:f>
              </x14:cfvo>
              <x14:negativeFillColor rgb="FFFF0000"/>
              <x14:axisColor rgb="FF000000"/>
            </x14:dataBar>
          </x14:cfRule>
          <x14:cfRule type="dataBar" id="{B1FFD926-731D-48C6-9894-3894D463FBDF}">
            <x14:dataBar minLength="0" maxLength="100">
              <x14:cfvo type="autoMin"/>
              <x14:cfvo type="autoMax"/>
              <x14:negativeFillColor rgb="FFFF0000"/>
              <x14:axisColor rgb="FF000000"/>
            </x14:dataBar>
          </x14:cfRule>
          <xm:sqref>L97</xm:sqref>
        </x14:conditionalFormatting>
        <x14:conditionalFormatting xmlns:xm="http://schemas.microsoft.com/office/excel/2006/main">
          <x14:cfRule type="dataBar" id="{A95102E5-E8A4-43FF-8A1D-9129A0AFE4E1}">
            <x14:dataBar minLength="0" maxLength="100">
              <x14:cfvo type="num">
                <xm:f>0</xm:f>
              </x14:cfvo>
              <x14:cfvo type="num">
                <xm:f>1</xm:f>
              </x14:cfvo>
              <x14:negativeFillColor rgb="FFFF0000"/>
              <x14:axisColor rgb="FF000000"/>
            </x14:dataBar>
          </x14:cfRule>
          <x14:cfRule type="dataBar" id="{972EFE64-5E13-4281-AC79-C51C370DFFCB}">
            <x14:dataBar minLength="0" maxLength="100">
              <x14:cfvo type="autoMin"/>
              <x14:cfvo type="autoMax"/>
              <x14:negativeFillColor rgb="FFFF0000"/>
              <x14:axisColor rgb="FF000000"/>
            </x14:dataBar>
          </x14:cfRule>
          <x14:cfRule type="dataBar" id="{541D069E-7EEC-4B45-99E0-912C64859114}">
            <x14:dataBar minLength="0" maxLength="100" gradient="0">
              <x14:cfvo type="num">
                <xm:f>0</xm:f>
              </x14:cfvo>
              <x14:cfvo type="num">
                <xm:f>1</xm:f>
              </x14:cfvo>
              <x14:negativeFillColor rgb="FFFF0000"/>
              <x14:axisColor rgb="FF000000"/>
            </x14:dataBar>
          </x14:cfRule>
          <x14:cfRule type="dataBar" id="{F13FEF07-2AA3-4A93-84EC-BEE61935228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C3DD468-F157-42A1-A64B-29BD657170AF}">
            <x14:dataBar minLength="0" maxLength="100">
              <x14:cfvo type="num">
                <xm:f>0</xm:f>
              </x14:cfvo>
              <x14:cfvo type="num">
                <xm:f>1</xm:f>
              </x14:cfvo>
              <x14:negativeFillColor rgb="FFFF0000"/>
              <x14:axisColor rgb="FF000000"/>
            </x14:dataBar>
          </x14:cfRule>
          <x14:cfRule type="dataBar" id="{FF36F937-CD35-4DD1-A180-995553E2015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6442EB8-F7FB-488E-A7DD-829C9B885018}">
            <x14:dataBar minLength="0" maxLength="100">
              <x14:cfvo type="num">
                <xm:f>0</xm:f>
              </x14:cfvo>
              <x14:cfvo type="num">
                <xm:f>1</xm:f>
              </x14:cfvo>
              <x14:negativeFillColor rgb="FFFF0000"/>
              <x14:axisColor rgb="FF000000"/>
            </x14:dataBar>
          </x14:cfRule>
          <x14:cfRule type="dataBar" id="{965F230A-6A26-42C1-85F9-C579908BC4C7}">
            <x14:dataBar minLength="0" maxLength="100">
              <x14:cfvo type="num">
                <xm:f>0</xm:f>
              </x14:cfvo>
              <x14:cfvo type="num">
                <xm:f>1</xm:f>
              </x14:cfvo>
              <x14:negativeFillColor rgb="FFFF0000"/>
              <x14:axisColor rgb="FF000000"/>
            </x14:dataBar>
          </x14:cfRule>
          <x14:cfRule type="dataBar" id="{BC1AAB47-B0AE-4C36-B0CB-BA2C6B9B7463}">
            <x14:dataBar minLength="0" maxLength="100">
              <x14:cfvo type="autoMin"/>
              <x14:cfvo type="autoMax"/>
              <x14:negativeFillColor rgb="FFFF0000"/>
              <x14:axisColor rgb="FF000000"/>
            </x14:dataBar>
          </x14:cfRule>
          <x14:cfRule type="dataBar" id="{14992729-F1C1-4D50-BE79-106E3E2BF360}">
            <x14:dataBar minLength="0" maxLength="100" gradient="0">
              <x14:cfvo type="num">
                <xm:f>0</xm:f>
              </x14:cfvo>
              <x14:cfvo type="num">
                <xm:f>1</xm:f>
              </x14:cfvo>
              <x14:negativeFillColor rgb="FFFF0000"/>
              <x14:axisColor rgb="FF000000"/>
            </x14:dataBar>
          </x14:cfRule>
          <x14:cfRule type="dataBar" id="{BA2D9AE0-A1E0-4988-B182-74534B7191C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2590E45-BFB0-443B-A4A8-9C8CD52558DE}">
            <x14:dataBar minLength="0" maxLength="100">
              <x14:cfvo type="num">
                <xm:f>0</xm:f>
              </x14:cfvo>
              <x14:cfvo type="num">
                <xm:f>1</xm:f>
              </x14:cfvo>
              <x14:negativeFillColor rgb="FFFF0000"/>
              <x14:axisColor rgb="FF000000"/>
            </x14:dataBar>
          </x14:cfRule>
          <x14:cfRule type="dataBar" id="{20021333-FB48-445D-8BC5-FD25BF41B317}">
            <x14:dataBar minLength="0" maxLength="100">
              <x14:cfvo type="autoMin"/>
              <x14:cfvo type="autoMax"/>
              <x14:negativeFillColor rgb="FFFF0000"/>
              <x14:axisColor rgb="FF000000"/>
            </x14:dataBar>
          </x14:cfRule>
          <x14:cfRule type="dataBar" id="{F839A3E2-1E9A-4965-BB0A-28B670FA5145}">
            <x14:dataBar minLength="0" maxLength="100" gradient="0">
              <x14:cfvo type="num">
                <xm:f>0</xm:f>
              </x14:cfvo>
              <x14:cfvo type="num">
                <xm:f>1</xm:f>
              </x14:cfvo>
              <x14:negativeFillColor rgb="FFFF0000"/>
              <x14:axisColor rgb="FF000000"/>
            </x14:dataBar>
          </x14:cfRule>
          <x14:cfRule type="dataBar" id="{8D388EE8-60E5-45DB-89B5-D88BA134F46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DF19261-C2BF-4B96-9B24-D63EDDA6D6B3}">
            <x14:dataBar minLength="0" maxLength="100">
              <x14:cfvo type="num">
                <xm:f>0</xm:f>
              </x14:cfvo>
              <x14:cfvo type="num">
                <xm:f>1</xm:f>
              </x14:cfvo>
              <x14:negativeFillColor rgb="FFFF0000"/>
              <x14:axisColor rgb="FF000000"/>
            </x14:dataBar>
          </x14:cfRule>
          <x14:cfRule type="dataBar" id="{243284C7-04D4-4B89-97FA-83EB5922287A}">
            <x14:dataBar minLength="0" maxLength="100">
              <x14:cfvo type="autoMin"/>
              <x14:cfvo type="autoMax"/>
              <x14:negativeFillColor rgb="FFFF0000"/>
              <x14:axisColor rgb="FF000000"/>
            </x14:dataBar>
          </x14:cfRule>
          <x14:cfRule type="dataBar" id="{E2AD42D3-CF93-4C1C-9698-2549AFF6D84C}">
            <x14:dataBar minLength="0" maxLength="100" gradient="0">
              <x14:cfvo type="num">
                <xm:f>0</xm:f>
              </x14:cfvo>
              <x14:cfvo type="num">
                <xm:f>1</xm:f>
              </x14:cfvo>
              <x14:negativeFillColor rgb="FFFF0000"/>
              <x14:axisColor rgb="FF000000"/>
            </x14:dataBar>
          </x14:cfRule>
          <x14:cfRule type="dataBar" id="{86820EB4-9EC8-400A-B586-038A8DB0894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58EB368-CB2C-4648-95F0-7CCB64532083}">
            <x14:dataBar minLength="0" maxLength="100">
              <x14:cfvo type="num">
                <xm:f>0</xm:f>
              </x14:cfvo>
              <x14:cfvo type="num">
                <xm:f>1</xm:f>
              </x14:cfvo>
              <x14:negativeFillColor rgb="FFFF0000"/>
              <x14:axisColor rgb="FF000000"/>
            </x14:dataBar>
          </x14:cfRule>
          <x14:cfRule type="dataBar" id="{7C36679B-B07F-466E-98C6-48199FE50242}">
            <x14:dataBar minLength="0" maxLength="100">
              <x14:cfvo type="autoMin"/>
              <x14:cfvo type="autoMax"/>
              <x14:negativeFillColor rgb="FFFF0000"/>
              <x14:axisColor rgb="FF000000"/>
            </x14:dataBar>
          </x14:cfRule>
          <x14:cfRule type="dataBar" id="{FFA21DD0-E5F3-4166-A013-211A21FB2CFB}">
            <x14:dataBar minLength="0" maxLength="100" gradient="0">
              <x14:cfvo type="num">
                <xm:f>0</xm:f>
              </x14:cfvo>
              <x14:cfvo type="num">
                <xm:f>1</xm:f>
              </x14:cfvo>
              <x14:negativeFillColor rgb="FFFF0000"/>
              <x14:axisColor rgb="FF000000"/>
            </x14:dataBar>
          </x14:cfRule>
          <x14:cfRule type="dataBar" id="{E94A2467-E847-4A00-A292-711F3CA9773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E8073C2-F8D9-433A-8083-ACFFC5BEC0B5}">
            <x14:dataBar minLength="0" maxLength="100">
              <x14:cfvo type="num">
                <xm:f>0</xm:f>
              </x14:cfvo>
              <x14:cfvo type="num">
                <xm:f>1</xm:f>
              </x14:cfvo>
              <x14:negativeFillColor rgb="FFFF0000"/>
              <x14:axisColor rgb="FF000000"/>
            </x14:dataBar>
          </x14:cfRule>
          <x14:cfRule type="dataBar" id="{03E8A9CA-D969-4F08-BB3F-7D69DA2E140A}">
            <x14:dataBar minLength="0" maxLength="100">
              <x14:cfvo type="autoMin"/>
              <x14:cfvo type="autoMax"/>
              <x14:negativeFillColor rgb="FFFF0000"/>
              <x14:axisColor rgb="FF000000"/>
            </x14:dataBar>
          </x14:cfRule>
          <x14:cfRule type="dataBar" id="{AE5D67D6-5B34-4F88-BDBD-07278929A405}">
            <x14:dataBar minLength="0" maxLength="100" gradient="0">
              <x14:cfvo type="num">
                <xm:f>0</xm:f>
              </x14:cfvo>
              <x14:cfvo type="num">
                <xm:f>1</xm:f>
              </x14:cfvo>
              <x14:negativeFillColor rgb="FFFF0000"/>
              <x14:axisColor rgb="FF000000"/>
            </x14:dataBar>
          </x14:cfRule>
          <x14:cfRule type="dataBar" id="{A876BDDD-F703-4474-98AC-411219629B5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19F1C59-671B-4A5E-94E0-002D2BF77BC9}">
            <x14:dataBar minLength="0" maxLength="100">
              <x14:cfvo type="num">
                <xm:f>0</xm:f>
              </x14:cfvo>
              <x14:cfvo type="num">
                <xm:f>1</xm:f>
              </x14:cfvo>
              <x14:negativeFillColor rgb="FFFF0000"/>
              <x14:axisColor rgb="FF000000"/>
            </x14:dataBar>
          </x14:cfRule>
          <x14:cfRule type="dataBar" id="{35E63B7E-9250-4BDC-94F5-F1D5F21E0EBC}">
            <x14:dataBar minLength="0" maxLength="100">
              <x14:cfvo type="autoMin"/>
              <x14:cfvo type="autoMax"/>
              <x14:negativeFillColor rgb="FFFF0000"/>
              <x14:axisColor rgb="FF000000"/>
            </x14:dataBar>
          </x14:cfRule>
          <x14:cfRule type="dataBar" id="{01D8CC21-4313-4FDE-8345-C3A6A6569B9F}">
            <x14:dataBar minLength="0" maxLength="100" gradient="0">
              <x14:cfvo type="num">
                <xm:f>0</xm:f>
              </x14:cfvo>
              <x14:cfvo type="num">
                <xm:f>1</xm:f>
              </x14:cfvo>
              <x14:negativeFillColor rgb="FFFF0000"/>
              <x14:axisColor rgb="FF000000"/>
            </x14:dataBar>
          </x14:cfRule>
          <x14:cfRule type="dataBar" id="{61FA7966-8E54-4F9F-9BBB-7548F1E2E457}">
            <x14:dataBar minLength="0" maxLength="100" border="1" negativeBarBorderColorSameAsPositive="0">
              <x14:cfvo type="autoMin"/>
              <x14:cfvo type="autoMax"/>
              <x14:borderColor rgb="FF008AEF"/>
              <x14:negativeFillColor rgb="FFFF0000"/>
              <x14:negativeBorderColor rgb="FFFF0000"/>
              <x14:axisColor rgb="FF000000"/>
            </x14:dataBar>
          </x14:cfRule>
          <xm:sqref>L98:L102</xm:sqref>
        </x14:conditionalFormatting>
        <x14:conditionalFormatting xmlns:xm="http://schemas.microsoft.com/office/excel/2006/main">
          <x14:cfRule type="dataBar" id="{3F4804E8-6679-4D37-A087-BD1B58766781}">
            <x14:dataBar minLength="0" maxLength="100">
              <x14:cfvo type="num">
                <xm:f>0</xm:f>
              </x14:cfvo>
              <x14:cfvo type="num">
                <xm:f>1</xm:f>
              </x14:cfvo>
              <x14:negativeFillColor rgb="FFFF0000"/>
              <x14:axisColor rgb="FF000000"/>
            </x14:dataBar>
          </x14:cfRule>
          <x14:cfRule type="dataBar" id="{C3BD7B40-3418-4F9E-A3CF-DE5F701E8871}">
            <x14:dataBar minLength="0" maxLength="100">
              <x14:cfvo type="autoMin"/>
              <x14:cfvo type="autoMax"/>
              <x14:negativeFillColor rgb="FFFF0000"/>
              <x14:axisColor rgb="FF000000"/>
            </x14:dataBar>
          </x14:cfRule>
          <x14:cfRule type="dataBar" id="{3FA42120-1E75-484E-AF7F-4C53A75A8491}">
            <x14:dataBar minLength="0" maxLength="100" gradient="0">
              <x14:cfvo type="num">
                <xm:f>0</xm:f>
              </x14:cfvo>
              <x14:cfvo type="num">
                <xm:f>1</xm:f>
              </x14:cfvo>
              <x14:negativeFillColor rgb="FFFF0000"/>
              <x14:axisColor rgb="FF000000"/>
            </x14:dataBar>
          </x14:cfRule>
          <x14:cfRule type="dataBar" id="{56F8F39C-74F1-4727-BF7B-C6C26C68CE2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4ED3476-5712-4CE8-B1F7-D7038C46455A}">
            <x14:dataBar minLength="0" maxLength="100">
              <x14:cfvo type="num">
                <xm:f>0</xm:f>
              </x14:cfvo>
              <x14:cfvo type="num">
                <xm:f>1</xm:f>
              </x14:cfvo>
              <x14:negativeFillColor rgb="FFFF0000"/>
              <x14:axisColor rgb="FF000000"/>
            </x14:dataBar>
          </x14:cfRule>
          <x14:cfRule type="dataBar" id="{49D492EA-56AD-4CA5-9B7D-2C005500D5D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2EE7C07-9BAB-4E9E-BEC4-4ECFF321501A}">
            <x14:dataBar minLength="0" maxLength="100">
              <x14:cfvo type="num">
                <xm:f>0</xm:f>
              </x14:cfvo>
              <x14:cfvo type="num">
                <xm:f>1</xm:f>
              </x14:cfvo>
              <x14:negativeFillColor rgb="FFFF0000"/>
              <x14:axisColor rgb="FF000000"/>
            </x14:dataBar>
          </x14:cfRule>
          <x14:cfRule type="dataBar" id="{DF23FE0E-7229-4111-BB60-8F2189BCB1C8}">
            <x14:dataBar minLength="0" maxLength="100">
              <x14:cfvo type="num">
                <xm:f>0</xm:f>
              </x14:cfvo>
              <x14:cfvo type="num">
                <xm:f>1</xm:f>
              </x14:cfvo>
              <x14:negativeFillColor rgb="FFFF0000"/>
              <x14:axisColor rgb="FF000000"/>
            </x14:dataBar>
          </x14:cfRule>
          <x14:cfRule type="dataBar" id="{6770C5EC-E62F-4980-973B-E2C8A6ADCFF6}">
            <x14:dataBar minLength="0" maxLength="100">
              <x14:cfvo type="autoMin"/>
              <x14:cfvo type="autoMax"/>
              <x14:negativeFillColor rgb="FFFF0000"/>
              <x14:axisColor rgb="FF000000"/>
            </x14:dataBar>
          </x14:cfRule>
          <x14:cfRule type="dataBar" id="{F609A7F8-A632-4C8B-9B78-A0C034EDE62A}">
            <x14:dataBar minLength="0" maxLength="100" gradient="0">
              <x14:cfvo type="num">
                <xm:f>0</xm:f>
              </x14:cfvo>
              <x14:cfvo type="num">
                <xm:f>1</xm:f>
              </x14:cfvo>
              <x14:negativeFillColor rgb="FFFF0000"/>
              <x14:axisColor rgb="FF000000"/>
            </x14:dataBar>
          </x14:cfRule>
          <x14:cfRule type="dataBar" id="{484F75AF-29E8-4A87-9991-D143772C1D6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0411414-05BA-40D9-BACD-D0D2A8CC80A7}">
            <x14:dataBar minLength="0" maxLength="100">
              <x14:cfvo type="num">
                <xm:f>0</xm:f>
              </x14:cfvo>
              <x14:cfvo type="num">
                <xm:f>1</xm:f>
              </x14:cfvo>
              <x14:negativeFillColor rgb="FFFF0000"/>
              <x14:axisColor rgb="FF000000"/>
            </x14:dataBar>
          </x14:cfRule>
          <x14:cfRule type="dataBar" id="{05213F53-75A2-46C1-BE64-E0053912EB4F}">
            <x14:dataBar minLength="0" maxLength="100">
              <x14:cfvo type="autoMin"/>
              <x14:cfvo type="autoMax"/>
              <x14:negativeFillColor rgb="FFFF0000"/>
              <x14:axisColor rgb="FF000000"/>
            </x14:dataBar>
          </x14:cfRule>
          <x14:cfRule type="dataBar" id="{76F85F54-779D-4E6F-ADD7-2A3626DEE97B}">
            <x14:dataBar minLength="0" maxLength="100" gradient="0">
              <x14:cfvo type="num">
                <xm:f>0</xm:f>
              </x14:cfvo>
              <x14:cfvo type="num">
                <xm:f>1</xm:f>
              </x14:cfvo>
              <x14:negativeFillColor rgb="FFFF0000"/>
              <x14:axisColor rgb="FF000000"/>
            </x14:dataBar>
          </x14:cfRule>
          <x14:cfRule type="dataBar" id="{249EE17D-A42A-4C28-B397-9262A876F7A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B165527-A423-4FF7-AB18-FAA3DB44B118}">
            <x14:dataBar minLength="0" maxLength="100">
              <x14:cfvo type="num">
                <xm:f>0</xm:f>
              </x14:cfvo>
              <x14:cfvo type="num">
                <xm:f>1</xm:f>
              </x14:cfvo>
              <x14:negativeFillColor rgb="FFFF0000"/>
              <x14:axisColor rgb="FF000000"/>
            </x14:dataBar>
          </x14:cfRule>
          <x14:cfRule type="dataBar" id="{21A6DC96-CFD7-4975-AA9C-54AB0418C558}">
            <x14:dataBar minLength="0" maxLength="100">
              <x14:cfvo type="autoMin"/>
              <x14:cfvo type="autoMax"/>
              <x14:negativeFillColor rgb="FFFF0000"/>
              <x14:axisColor rgb="FF000000"/>
            </x14:dataBar>
          </x14:cfRule>
          <x14:cfRule type="dataBar" id="{48C1B840-4CD5-4DC0-8BF7-6AC369458F99}">
            <x14:dataBar minLength="0" maxLength="100" gradient="0">
              <x14:cfvo type="num">
                <xm:f>0</xm:f>
              </x14:cfvo>
              <x14:cfvo type="num">
                <xm:f>1</xm:f>
              </x14:cfvo>
              <x14:negativeFillColor rgb="FFFF0000"/>
              <x14:axisColor rgb="FF000000"/>
            </x14:dataBar>
          </x14:cfRule>
          <x14:cfRule type="dataBar" id="{2B9378CD-E168-4EAE-9613-64C99B50BF2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FF3CFCE-211A-4653-8B8D-F09444C7B890}">
            <x14:dataBar minLength="0" maxLength="100">
              <x14:cfvo type="num">
                <xm:f>0</xm:f>
              </x14:cfvo>
              <x14:cfvo type="num">
                <xm:f>1</xm:f>
              </x14:cfvo>
              <x14:negativeFillColor rgb="FFFF0000"/>
              <x14:axisColor rgb="FF000000"/>
            </x14:dataBar>
          </x14:cfRule>
          <x14:cfRule type="dataBar" id="{0F8FE4FF-C308-4708-9615-590B16173C58}">
            <x14:dataBar minLength="0" maxLength="100">
              <x14:cfvo type="autoMin"/>
              <x14:cfvo type="autoMax"/>
              <x14:negativeFillColor rgb="FFFF0000"/>
              <x14:axisColor rgb="FF000000"/>
            </x14:dataBar>
          </x14:cfRule>
          <x14:cfRule type="dataBar" id="{EBEE4C08-22BC-45F2-93E7-59EDCC8F7B9D}">
            <x14:dataBar minLength="0" maxLength="100" gradient="0">
              <x14:cfvo type="num">
                <xm:f>0</xm:f>
              </x14:cfvo>
              <x14:cfvo type="num">
                <xm:f>1</xm:f>
              </x14:cfvo>
              <x14:negativeFillColor rgb="FFFF0000"/>
              <x14:axisColor rgb="FF000000"/>
            </x14:dataBar>
          </x14:cfRule>
          <x14:cfRule type="dataBar" id="{0AE8B7BA-AA83-43A5-9CDF-999C74282A4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DEC0406-ECC0-41E0-B5D5-6983F8284184}">
            <x14:dataBar minLength="0" maxLength="100">
              <x14:cfvo type="num">
                <xm:f>0</xm:f>
              </x14:cfvo>
              <x14:cfvo type="num">
                <xm:f>1</xm:f>
              </x14:cfvo>
              <x14:negativeFillColor rgb="FFFF0000"/>
              <x14:axisColor rgb="FF000000"/>
            </x14:dataBar>
          </x14:cfRule>
          <x14:cfRule type="dataBar" id="{F316A0C7-F27E-444D-AC4B-AA2B9D016FA8}">
            <x14:dataBar minLength="0" maxLength="100">
              <x14:cfvo type="autoMin"/>
              <x14:cfvo type="autoMax"/>
              <x14:negativeFillColor rgb="FFFF0000"/>
              <x14:axisColor rgb="FF000000"/>
            </x14:dataBar>
          </x14:cfRule>
          <x14:cfRule type="dataBar" id="{4BA64A7D-66A0-47A4-9013-6A86DC8321D8}">
            <x14:dataBar minLength="0" maxLength="100" gradient="0">
              <x14:cfvo type="num">
                <xm:f>0</xm:f>
              </x14:cfvo>
              <x14:cfvo type="num">
                <xm:f>1</xm:f>
              </x14:cfvo>
              <x14:negativeFillColor rgb="FFFF0000"/>
              <x14:axisColor rgb="FF000000"/>
            </x14:dataBar>
          </x14:cfRule>
          <x14:cfRule type="dataBar" id="{46FABF3B-627E-449E-958C-8A5004AEA1E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5DB58C6-F1AE-4AF2-953E-649BE80356C0}">
            <x14:dataBar minLength="0" maxLength="100">
              <x14:cfvo type="num">
                <xm:f>0</xm:f>
              </x14:cfvo>
              <x14:cfvo type="num">
                <xm:f>1</xm:f>
              </x14:cfvo>
              <x14:negativeFillColor rgb="FFFF0000"/>
              <x14:axisColor rgb="FF000000"/>
            </x14:dataBar>
          </x14:cfRule>
          <x14:cfRule type="dataBar" id="{44CDB50C-14FD-4ECC-B0CD-645FC5A37C23}">
            <x14:dataBar minLength="0" maxLength="100">
              <x14:cfvo type="autoMin"/>
              <x14:cfvo type="autoMax"/>
              <x14:negativeFillColor rgb="FFFF0000"/>
              <x14:axisColor rgb="FF000000"/>
            </x14:dataBar>
          </x14:cfRule>
          <x14:cfRule type="dataBar" id="{34BD7A62-3F18-42F4-9425-DD6914F449CA}">
            <x14:dataBar minLength="0" maxLength="100" gradient="0">
              <x14:cfvo type="num">
                <xm:f>0</xm:f>
              </x14:cfvo>
              <x14:cfvo type="num">
                <xm:f>1</xm:f>
              </x14:cfvo>
              <x14:negativeFillColor rgb="FFFF0000"/>
              <x14:axisColor rgb="FF000000"/>
            </x14:dataBar>
          </x14:cfRule>
          <x14:cfRule type="dataBar" id="{262A30B2-2B47-4B66-A298-FB5080D07064}">
            <x14:dataBar minLength="0" maxLength="100" border="1" negativeBarBorderColorSameAsPositive="0">
              <x14:cfvo type="autoMin"/>
              <x14:cfvo type="autoMax"/>
              <x14:borderColor rgb="FF008AEF"/>
              <x14:negativeFillColor rgb="FFFF0000"/>
              <x14:negativeBorderColor rgb="FFFF0000"/>
              <x14:axisColor rgb="FF000000"/>
            </x14:dataBar>
          </x14:cfRule>
          <xm:sqref>L103:L112</xm:sqref>
        </x14:conditionalFormatting>
        <x14:conditionalFormatting xmlns:xm="http://schemas.microsoft.com/office/excel/2006/main">
          <x14:cfRule type="dataBar" id="{956F38C4-0134-44D7-AC4A-D7FA3214C92E}">
            <x14:dataBar minLength="0" maxLength="100">
              <x14:cfvo type="num">
                <xm:f>0</xm:f>
              </x14:cfvo>
              <x14:cfvo type="num">
                <xm:f>1</xm:f>
              </x14:cfvo>
              <x14:negativeFillColor rgb="FFFF0000"/>
              <x14:axisColor rgb="FF000000"/>
            </x14:dataBar>
          </x14:cfRule>
          <x14:cfRule type="dataBar" id="{5A4317F7-D19E-47FE-B9B5-AC4D3A8E1ACD}">
            <x14:dataBar minLength="0" maxLength="100">
              <x14:cfvo type="num">
                <xm:f>0</xm:f>
              </x14:cfvo>
              <x14:cfvo type="num">
                <xm:f>1</xm:f>
              </x14:cfvo>
              <x14:negativeFillColor rgb="FFFF0000"/>
              <x14:axisColor rgb="FF000000"/>
            </x14:dataBar>
          </x14:cfRule>
          <x14:cfRule type="dataBar" id="{BEC5861F-D279-4DC3-9625-C5AAB1CB398D}">
            <x14:dataBar minLength="0" maxLength="100">
              <x14:cfvo type="autoMin"/>
              <x14:cfvo type="autoMax"/>
              <x14:negativeFillColor rgb="FFFF0000"/>
              <x14:axisColor rgb="FF000000"/>
            </x14:dataBar>
          </x14:cfRule>
          <x14:cfRule type="dataBar" id="{99247188-0454-4234-B054-7664345FB617}">
            <x14:dataBar minLength="0" maxLength="100" gradient="0">
              <x14:cfvo type="num">
                <xm:f>0</xm:f>
              </x14:cfvo>
              <x14:cfvo type="num">
                <xm:f>1</xm:f>
              </x14:cfvo>
              <x14:negativeFillColor rgb="FFFF0000"/>
              <x14:axisColor rgb="FF000000"/>
            </x14:dataBar>
          </x14:cfRule>
          <x14:cfRule type="dataBar" id="{34104238-B8FB-49ED-BF03-2EE741665F1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8B599B7-FD34-48C4-97C4-C23EA7231B28}">
            <x14:dataBar minLength="0" maxLength="100">
              <x14:cfvo type="num">
                <xm:f>0</xm:f>
              </x14:cfvo>
              <x14:cfvo type="num">
                <xm:f>1</xm:f>
              </x14:cfvo>
              <x14:negativeFillColor rgb="FFFF0000"/>
              <x14:axisColor rgb="FF000000"/>
            </x14:dataBar>
          </x14:cfRule>
          <x14:cfRule type="dataBar" id="{9554EBA8-885D-40C7-BE02-37EDB07E8A71}">
            <x14:dataBar minLength="0" maxLength="100">
              <x14:cfvo type="autoMin"/>
              <x14:cfvo type="autoMax"/>
              <x14:negativeFillColor rgb="FFFF0000"/>
              <x14:axisColor rgb="FF000000"/>
            </x14:dataBar>
          </x14:cfRule>
          <x14:cfRule type="dataBar" id="{3DE1D87E-6847-4BCF-901F-AAE37E4A1DAA}">
            <x14:dataBar minLength="0" maxLength="100" gradient="0">
              <x14:cfvo type="num">
                <xm:f>0</xm:f>
              </x14:cfvo>
              <x14:cfvo type="num">
                <xm:f>1</xm:f>
              </x14:cfvo>
              <x14:negativeFillColor rgb="FFFF0000"/>
              <x14:axisColor rgb="FF000000"/>
            </x14:dataBar>
          </x14:cfRule>
          <x14:cfRule type="dataBar" id="{86927302-67AC-4E5A-AD0B-65A61FE1D0D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02212FF-0EA2-4D64-9A27-EA774A3BBA9E}">
            <x14:dataBar minLength="0" maxLength="100">
              <x14:cfvo type="num">
                <xm:f>0</xm:f>
              </x14:cfvo>
              <x14:cfvo type="num">
                <xm:f>1</xm:f>
              </x14:cfvo>
              <x14:negativeFillColor rgb="FFFF0000"/>
              <x14:axisColor rgb="FF000000"/>
            </x14:dataBar>
          </x14:cfRule>
          <x14:cfRule type="dataBar" id="{954DCA52-9877-4BB2-BE1B-2233B57D520C}">
            <x14:dataBar minLength="0" maxLength="100">
              <x14:cfvo type="autoMin"/>
              <x14:cfvo type="autoMax"/>
              <x14:negativeFillColor rgb="FFFF0000"/>
              <x14:axisColor rgb="FF000000"/>
            </x14:dataBar>
          </x14:cfRule>
          <x14:cfRule type="dataBar" id="{E22A249C-1CCD-421D-9921-5CE1D86580CF}">
            <x14:dataBar minLength="0" maxLength="100" gradient="0">
              <x14:cfvo type="num">
                <xm:f>0</xm:f>
              </x14:cfvo>
              <x14:cfvo type="num">
                <xm:f>1</xm:f>
              </x14:cfvo>
              <x14:negativeFillColor rgb="FFFF0000"/>
              <x14:axisColor rgb="FF000000"/>
            </x14:dataBar>
          </x14:cfRule>
          <x14:cfRule type="dataBar" id="{7FDAC70C-A9D6-4B5E-8A6A-F2A72CE0FAA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E3334C3-A278-4046-8865-10A016EDFA44}">
            <x14:dataBar minLength="0" maxLength="100">
              <x14:cfvo type="num">
                <xm:f>0</xm:f>
              </x14:cfvo>
              <x14:cfvo type="num">
                <xm:f>1</xm:f>
              </x14:cfvo>
              <x14:negativeFillColor rgb="FFFF0000"/>
              <x14:axisColor rgb="FF000000"/>
            </x14:dataBar>
          </x14:cfRule>
          <x14:cfRule type="dataBar" id="{6527272E-5861-41D7-B3F3-D0B27E65798B}">
            <x14:dataBar minLength="0" maxLength="100">
              <x14:cfvo type="autoMin"/>
              <x14:cfvo type="autoMax"/>
              <x14:negativeFillColor rgb="FFFF0000"/>
              <x14:axisColor rgb="FF000000"/>
            </x14:dataBar>
          </x14:cfRule>
          <x14:cfRule type="dataBar" id="{446CEF7C-710B-4C03-ACA7-50AF90750EDF}">
            <x14:dataBar minLength="0" maxLength="100" gradient="0">
              <x14:cfvo type="num">
                <xm:f>0</xm:f>
              </x14:cfvo>
              <x14:cfvo type="num">
                <xm:f>1</xm:f>
              </x14:cfvo>
              <x14:negativeFillColor rgb="FFFF0000"/>
              <x14:axisColor rgb="FF000000"/>
            </x14:dataBar>
          </x14:cfRule>
          <x14:cfRule type="dataBar" id="{24041EF7-0B8E-4E9F-9F25-BE7B15D0A42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809CD1F-5E1D-4409-A525-32C83706E0EB}">
            <x14:dataBar minLength="0" maxLength="100">
              <x14:cfvo type="num">
                <xm:f>0</xm:f>
              </x14:cfvo>
              <x14:cfvo type="num">
                <xm:f>1</xm:f>
              </x14:cfvo>
              <x14:negativeFillColor rgb="FFFF0000"/>
              <x14:axisColor rgb="FF000000"/>
            </x14:dataBar>
          </x14:cfRule>
          <x14:cfRule type="dataBar" id="{231BB346-7352-4ED3-8359-04E81735992E}">
            <x14:dataBar minLength="0" maxLength="100">
              <x14:cfvo type="autoMin"/>
              <x14:cfvo type="autoMax"/>
              <x14:negativeFillColor rgb="FFFF0000"/>
              <x14:axisColor rgb="FF000000"/>
            </x14:dataBar>
          </x14:cfRule>
          <x14:cfRule type="dataBar" id="{24CAD294-A9F1-4AB8-BBD6-DCAEDC87372B}">
            <x14:dataBar minLength="0" maxLength="100" gradient="0">
              <x14:cfvo type="num">
                <xm:f>0</xm:f>
              </x14:cfvo>
              <x14:cfvo type="num">
                <xm:f>1</xm:f>
              </x14:cfvo>
              <x14:negativeFillColor rgb="FFFF0000"/>
              <x14:axisColor rgb="FF000000"/>
            </x14:dataBar>
          </x14:cfRule>
          <x14:cfRule type="dataBar" id="{A5BD0594-FD0D-40C5-9D5A-21E0269E8A6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85DF2E2-E2A6-46DE-8652-A08A177ECFEF}">
            <x14:dataBar minLength="0" maxLength="100">
              <x14:cfvo type="num">
                <xm:f>0</xm:f>
              </x14:cfvo>
              <x14:cfvo type="num">
                <xm:f>1</xm:f>
              </x14:cfvo>
              <x14:negativeFillColor rgb="FFFF0000"/>
              <x14:axisColor rgb="FF000000"/>
            </x14:dataBar>
          </x14:cfRule>
          <x14:cfRule type="dataBar" id="{7ADA40F5-2833-4C1B-82CE-D17A3EB27357}">
            <x14:dataBar minLength="0" maxLength="100">
              <x14:cfvo type="autoMin"/>
              <x14:cfvo type="autoMax"/>
              <x14:negativeFillColor rgb="FFFF0000"/>
              <x14:axisColor rgb="FF000000"/>
            </x14:dataBar>
          </x14:cfRule>
          <x14:cfRule type="dataBar" id="{04E2AD56-BE54-44B8-8868-BDE906FAD962}">
            <x14:dataBar minLength="0" maxLength="100" gradient="0">
              <x14:cfvo type="num">
                <xm:f>0</xm:f>
              </x14:cfvo>
              <x14:cfvo type="num">
                <xm:f>1</xm:f>
              </x14:cfvo>
              <x14:negativeFillColor rgb="FFFF0000"/>
              <x14:axisColor rgb="FF000000"/>
            </x14:dataBar>
          </x14:cfRule>
          <x14:cfRule type="dataBar" id="{82C714CE-5766-40E9-B567-46E7C736518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C45C2BD-BA8D-42E5-BC9F-ACC2608E10F8}">
            <x14:dataBar minLength="0" maxLength="100">
              <x14:cfvo type="num">
                <xm:f>0</xm:f>
              </x14:cfvo>
              <x14:cfvo type="num">
                <xm:f>1</xm:f>
              </x14:cfvo>
              <x14:negativeFillColor rgb="FFFF0000"/>
              <x14:axisColor rgb="FF000000"/>
            </x14:dataBar>
          </x14:cfRule>
          <x14:cfRule type="dataBar" id="{2CFCD6B0-8939-4DCA-BA00-A3C3DF371074}">
            <x14:dataBar minLength="0" maxLength="100">
              <x14:cfvo type="autoMin"/>
              <x14:cfvo type="autoMax"/>
              <x14:negativeFillColor rgb="FFFF0000"/>
              <x14:axisColor rgb="FF000000"/>
            </x14:dataBar>
          </x14:cfRule>
          <x14:cfRule type="dataBar" id="{6D9FBDE1-1039-4267-8FED-F06E98AB5AEE}">
            <x14:dataBar minLength="0" maxLength="100" gradient="0">
              <x14:cfvo type="num">
                <xm:f>0</xm:f>
              </x14:cfvo>
              <x14:cfvo type="num">
                <xm:f>1</xm:f>
              </x14:cfvo>
              <x14:negativeFillColor rgb="FFFF0000"/>
              <x14:axisColor rgb="FF000000"/>
            </x14:dataBar>
          </x14:cfRule>
          <x14:cfRule type="dataBar" id="{6AF81A31-54B6-48E3-8296-2944B457521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21D1B7D-676F-47C7-AF85-87DB2610B2A4}">
            <x14:dataBar minLength="0" maxLength="100">
              <x14:cfvo type="num">
                <xm:f>0</xm:f>
              </x14:cfvo>
              <x14:cfvo type="num">
                <xm:f>1</xm:f>
              </x14:cfvo>
              <x14:negativeFillColor rgb="FFFF0000"/>
              <x14:axisColor rgb="FF000000"/>
            </x14:dataBar>
          </x14:cfRule>
          <x14:cfRule type="dataBar" id="{6FD879B7-5C55-44D8-90ED-5A26A09E302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L113</xm:sqref>
        </x14:conditionalFormatting>
        <x14:conditionalFormatting xmlns:xm="http://schemas.microsoft.com/office/excel/2006/main">
          <x14:cfRule type="dataBar" id="{546187F7-4617-4F45-B238-B6514EAD583D}">
            <x14:dataBar minLength="0" maxLength="100">
              <x14:cfvo type="num">
                <xm:f>0</xm:f>
              </x14:cfvo>
              <x14:cfvo type="num">
                <xm:f>1</xm:f>
              </x14:cfvo>
              <x14:negativeFillColor rgb="FFFF0000"/>
              <x14:axisColor rgb="FF000000"/>
            </x14:dataBar>
          </x14:cfRule>
          <x14:cfRule type="dataBar" id="{96A128E0-C8BD-4B74-BFC7-52E4355AE59A}">
            <x14:dataBar minLength="0" maxLength="100">
              <x14:cfvo type="num">
                <xm:f>0</xm:f>
              </x14:cfvo>
              <x14:cfvo type="num">
                <xm:f>1</xm:f>
              </x14:cfvo>
              <x14:negativeFillColor rgb="FFFF0000"/>
              <x14:axisColor rgb="FF000000"/>
            </x14:dataBar>
          </x14:cfRule>
          <x14:cfRule type="dataBar" id="{8C32C92C-0B29-4109-998D-7F1C9C87CAE3}">
            <x14:dataBar minLength="0" maxLength="100">
              <x14:cfvo type="autoMin"/>
              <x14:cfvo type="autoMax"/>
              <x14:negativeFillColor rgb="FFFF0000"/>
              <x14:axisColor rgb="FF000000"/>
            </x14:dataBar>
          </x14:cfRule>
          <x14:cfRule type="dataBar" id="{F7601BBF-6969-4D2C-8420-4AA3D0523CB9}">
            <x14:dataBar minLength="0" maxLength="100" gradient="0">
              <x14:cfvo type="num">
                <xm:f>0</xm:f>
              </x14:cfvo>
              <x14:cfvo type="num">
                <xm:f>1</xm:f>
              </x14:cfvo>
              <x14:negativeFillColor rgb="FFFF0000"/>
              <x14:axisColor rgb="FF000000"/>
            </x14:dataBar>
          </x14:cfRule>
          <x14:cfRule type="dataBar" id="{18AED3B0-D16B-4267-BA43-AF1690DEF9B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9547927-B06B-4E79-BC32-EF36E599DC99}">
            <x14:dataBar minLength="0" maxLength="100">
              <x14:cfvo type="num">
                <xm:f>0</xm:f>
              </x14:cfvo>
              <x14:cfvo type="num">
                <xm:f>1</xm:f>
              </x14:cfvo>
              <x14:negativeFillColor rgb="FFFF0000"/>
              <x14:axisColor rgb="FF000000"/>
            </x14:dataBar>
          </x14:cfRule>
          <x14:cfRule type="dataBar" id="{F47B4C2B-39FF-4AF4-B0D4-C8E8F1B7C369}">
            <x14:dataBar minLength="0" maxLength="100">
              <x14:cfvo type="autoMin"/>
              <x14:cfvo type="autoMax"/>
              <x14:negativeFillColor rgb="FFFF0000"/>
              <x14:axisColor rgb="FF000000"/>
            </x14:dataBar>
          </x14:cfRule>
          <x14:cfRule type="dataBar" id="{BA6E074B-AC7B-4760-B073-505E4D3DDB11}">
            <x14:dataBar minLength="0" maxLength="100" gradient="0">
              <x14:cfvo type="num">
                <xm:f>0</xm:f>
              </x14:cfvo>
              <x14:cfvo type="num">
                <xm:f>1</xm:f>
              </x14:cfvo>
              <x14:negativeFillColor rgb="FFFF0000"/>
              <x14:axisColor rgb="FF000000"/>
            </x14:dataBar>
          </x14:cfRule>
          <x14:cfRule type="dataBar" id="{194A6A25-A391-4DB9-93B4-E51F8CE67F7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0135068-64A6-4F98-AEE0-310135FD2A0C}">
            <x14:dataBar minLength="0" maxLength="100">
              <x14:cfvo type="num">
                <xm:f>0</xm:f>
              </x14:cfvo>
              <x14:cfvo type="num">
                <xm:f>1</xm:f>
              </x14:cfvo>
              <x14:negativeFillColor rgb="FFFF0000"/>
              <x14:axisColor rgb="FF000000"/>
            </x14:dataBar>
          </x14:cfRule>
          <x14:cfRule type="dataBar" id="{FBF0B598-E1C2-4BD7-937F-8C7AF308F7EB}">
            <x14:dataBar minLength="0" maxLength="100">
              <x14:cfvo type="autoMin"/>
              <x14:cfvo type="autoMax"/>
              <x14:negativeFillColor rgb="FFFF0000"/>
              <x14:axisColor rgb="FF000000"/>
            </x14:dataBar>
          </x14:cfRule>
          <x14:cfRule type="dataBar" id="{F78596F4-3F86-4699-82E7-B16B3D297886}">
            <x14:dataBar minLength="0" maxLength="100" gradient="0">
              <x14:cfvo type="num">
                <xm:f>0</xm:f>
              </x14:cfvo>
              <x14:cfvo type="num">
                <xm:f>1</xm:f>
              </x14:cfvo>
              <x14:negativeFillColor rgb="FFFF0000"/>
              <x14:axisColor rgb="FF000000"/>
            </x14:dataBar>
          </x14:cfRule>
          <x14:cfRule type="dataBar" id="{65601727-37A7-49E2-A1B5-90978739B2A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AD037DB-6B72-4E7F-ADD5-416E16B9E74D}">
            <x14:dataBar minLength="0" maxLength="100">
              <x14:cfvo type="num">
                <xm:f>0</xm:f>
              </x14:cfvo>
              <x14:cfvo type="num">
                <xm:f>1</xm:f>
              </x14:cfvo>
              <x14:negativeFillColor rgb="FFFF0000"/>
              <x14:axisColor rgb="FF000000"/>
            </x14:dataBar>
          </x14:cfRule>
          <x14:cfRule type="dataBar" id="{7164C6E9-B94B-4E3F-92DE-AA43CD9C7D44}">
            <x14:dataBar minLength="0" maxLength="100">
              <x14:cfvo type="autoMin"/>
              <x14:cfvo type="autoMax"/>
              <x14:negativeFillColor rgb="FFFF0000"/>
              <x14:axisColor rgb="FF000000"/>
            </x14:dataBar>
          </x14:cfRule>
          <x14:cfRule type="dataBar" id="{0A3372AF-D8E7-49FF-892B-5937F02E853A}">
            <x14:dataBar minLength="0" maxLength="100" gradient="0">
              <x14:cfvo type="num">
                <xm:f>0</xm:f>
              </x14:cfvo>
              <x14:cfvo type="num">
                <xm:f>1</xm:f>
              </x14:cfvo>
              <x14:negativeFillColor rgb="FFFF0000"/>
              <x14:axisColor rgb="FF000000"/>
            </x14:dataBar>
          </x14:cfRule>
          <x14:cfRule type="dataBar" id="{F9EE733D-EDC7-455E-84F7-1BA006A2D39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4FC9BB7-EBDE-4420-9222-F9D5C0B959EF}">
            <x14:dataBar minLength="0" maxLength="100">
              <x14:cfvo type="num">
                <xm:f>0</xm:f>
              </x14:cfvo>
              <x14:cfvo type="num">
                <xm:f>1</xm:f>
              </x14:cfvo>
              <x14:negativeFillColor rgb="FFFF0000"/>
              <x14:axisColor rgb="FF000000"/>
            </x14:dataBar>
          </x14:cfRule>
          <x14:cfRule type="dataBar" id="{5FEADA9F-EDA7-4BCE-AC65-4859DAE0B93F}">
            <x14:dataBar minLength="0" maxLength="100">
              <x14:cfvo type="autoMin"/>
              <x14:cfvo type="autoMax"/>
              <x14:negativeFillColor rgb="FFFF0000"/>
              <x14:axisColor rgb="FF000000"/>
            </x14:dataBar>
          </x14:cfRule>
          <x14:cfRule type="dataBar" id="{7D11166D-DF0B-4F9E-8519-7914FFE9AADE}">
            <x14:dataBar minLength="0" maxLength="100" gradient="0">
              <x14:cfvo type="num">
                <xm:f>0</xm:f>
              </x14:cfvo>
              <x14:cfvo type="num">
                <xm:f>1</xm:f>
              </x14:cfvo>
              <x14:negativeFillColor rgb="FFFF0000"/>
              <x14:axisColor rgb="FF000000"/>
            </x14:dataBar>
          </x14:cfRule>
          <x14:cfRule type="dataBar" id="{74C2AAF4-5072-4706-B5BD-51219659986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2D4C524-B9E6-4423-9261-1385DF98F6AD}">
            <x14:dataBar minLength="0" maxLength="100">
              <x14:cfvo type="num">
                <xm:f>0</xm:f>
              </x14:cfvo>
              <x14:cfvo type="num">
                <xm:f>1</xm:f>
              </x14:cfvo>
              <x14:negativeFillColor rgb="FFFF0000"/>
              <x14:axisColor rgb="FF000000"/>
            </x14:dataBar>
          </x14:cfRule>
          <x14:cfRule type="dataBar" id="{BBBE2CC9-E14D-4E55-B8A8-71503AE16259}">
            <x14:dataBar minLength="0" maxLength="100">
              <x14:cfvo type="autoMin"/>
              <x14:cfvo type="autoMax"/>
              <x14:negativeFillColor rgb="FFFF0000"/>
              <x14:axisColor rgb="FF000000"/>
            </x14:dataBar>
          </x14:cfRule>
          <x14:cfRule type="dataBar" id="{059A32CF-A334-4ECA-85E0-ACDB950367ED}">
            <x14:dataBar minLength="0" maxLength="100" gradient="0">
              <x14:cfvo type="num">
                <xm:f>0</xm:f>
              </x14:cfvo>
              <x14:cfvo type="num">
                <xm:f>1</xm:f>
              </x14:cfvo>
              <x14:negativeFillColor rgb="FFFF0000"/>
              <x14:axisColor rgb="FF000000"/>
            </x14:dataBar>
          </x14:cfRule>
          <x14:cfRule type="dataBar" id="{1A180347-9D84-45AF-BAE4-29E78A31C48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11CA719-D79E-4D1E-8BC7-18172F73B4DB}">
            <x14:dataBar minLength="0" maxLength="100">
              <x14:cfvo type="num">
                <xm:f>0</xm:f>
              </x14:cfvo>
              <x14:cfvo type="num">
                <xm:f>1</xm:f>
              </x14:cfvo>
              <x14:negativeFillColor rgb="FFFF0000"/>
              <x14:axisColor rgb="FF000000"/>
            </x14:dataBar>
          </x14:cfRule>
          <x14:cfRule type="dataBar" id="{A06A9704-48B7-45C2-918C-6ECEBE703F36}">
            <x14:dataBar minLength="0" maxLength="100">
              <x14:cfvo type="autoMin"/>
              <x14:cfvo type="autoMax"/>
              <x14:negativeFillColor rgb="FFFF0000"/>
              <x14:axisColor rgb="FF000000"/>
            </x14:dataBar>
          </x14:cfRule>
          <x14:cfRule type="dataBar" id="{034BDC9E-1E84-47A2-A6EE-ACA2F207FF50}">
            <x14:dataBar minLength="0" maxLength="100" gradient="0">
              <x14:cfvo type="num">
                <xm:f>0</xm:f>
              </x14:cfvo>
              <x14:cfvo type="num">
                <xm:f>1</xm:f>
              </x14:cfvo>
              <x14:negativeFillColor rgb="FFFF0000"/>
              <x14:axisColor rgb="FF000000"/>
            </x14:dataBar>
          </x14:cfRule>
          <x14:cfRule type="dataBar" id="{0FA8A1A4-D44F-45B9-A538-BFFEC40F255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8C12BA4-1FD8-4BE1-9913-51B2600737DD}">
            <x14:dataBar minLength="0" maxLength="100">
              <x14:cfvo type="num">
                <xm:f>0</xm:f>
              </x14:cfvo>
              <x14:cfvo type="num">
                <xm:f>1</xm:f>
              </x14:cfvo>
              <x14:negativeFillColor rgb="FFFF0000"/>
              <x14:axisColor rgb="FF000000"/>
            </x14:dataBar>
          </x14:cfRule>
          <x14:cfRule type="dataBar" id="{0634B57F-BF86-4AE5-B83F-253D8BB2B39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L116:L122</xm:sqref>
        </x14:conditionalFormatting>
        <x14:conditionalFormatting xmlns:xm="http://schemas.microsoft.com/office/excel/2006/main">
          <x14:cfRule type="dataBar" id="{40E5E1E0-65AD-4728-BC03-47544444CFD2}">
            <x14:dataBar minLength="0" maxLength="100">
              <x14:cfvo type="num">
                <xm:f>0</xm:f>
              </x14:cfvo>
              <x14:cfvo type="num">
                <xm:f>1</xm:f>
              </x14:cfvo>
              <x14:negativeFillColor rgb="FFFF0000"/>
              <x14:axisColor rgb="FF000000"/>
            </x14:dataBar>
          </x14:cfRule>
          <x14:cfRule type="dataBar" id="{FFB1494D-D55D-4A77-9513-B48DE9521F9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4E01952-637D-4349-AFEF-4ABD1F8E2A1C}">
            <x14:dataBar minLength="0" maxLength="100">
              <x14:cfvo type="num">
                <xm:f>0</xm:f>
              </x14:cfvo>
              <x14:cfvo type="num">
                <xm:f>1</xm:f>
              </x14:cfvo>
              <x14:negativeFillColor rgb="FFFF0000"/>
              <x14:axisColor rgb="FF000000"/>
            </x14:dataBar>
          </x14:cfRule>
          <x14:cfRule type="dataBar" id="{499F783B-8630-4BE7-BB11-0746D1791043}">
            <x14:dataBar minLength="0" maxLength="100">
              <x14:cfvo type="autoMin"/>
              <x14:cfvo type="autoMax"/>
              <x14:negativeFillColor rgb="FFFF0000"/>
              <x14:axisColor rgb="FF000000"/>
            </x14:dataBar>
          </x14:cfRule>
          <x14:cfRule type="dataBar" id="{FA554E79-BCD5-4E4B-95BA-55DF8C821EC4}">
            <x14:dataBar minLength="0" maxLength="100" gradient="0">
              <x14:cfvo type="num">
                <xm:f>0</xm:f>
              </x14:cfvo>
              <x14:cfvo type="num">
                <xm:f>1</xm:f>
              </x14:cfvo>
              <x14:negativeFillColor rgb="FFFF0000"/>
              <x14:axisColor rgb="FF000000"/>
            </x14:dataBar>
          </x14:cfRule>
          <x14:cfRule type="dataBar" id="{3CA4D1A1-F09B-4E8D-B0AC-05C10E6F7759}">
            <x14:dataBar minLength="0" maxLength="100" border="1" negativeBarBorderColorSameAsPositive="0">
              <x14:cfvo type="autoMin"/>
              <x14:cfvo type="autoMax"/>
              <x14:borderColor rgb="FF008AEF"/>
              <x14:negativeFillColor rgb="FFFF0000"/>
              <x14:negativeBorderColor rgb="FFFF0000"/>
              <x14:axisColor rgb="FF000000"/>
            </x14:dataBar>
          </x14:cfRule>
          <xm:sqref>N9:N10</xm:sqref>
        </x14:conditionalFormatting>
        <x14:conditionalFormatting xmlns:xm="http://schemas.microsoft.com/office/excel/2006/main">
          <x14:cfRule type="dataBar" id="{EBDF3228-C7B8-4145-B0AA-B08E3EE47C3D}">
            <x14:dataBar minLength="0" maxLength="100">
              <x14:cfvo type="num">
                <xm:f>0</xm:f>
              </x14:cfvo>
              <x14:cfvo type="num">
                <xm:f>1</xm:f>
              </x14:cfvo>
              <x14:negativeFillColor rgb="FFFF0000"/>
              <x14:axisColor rgb="FF000000"/>
            </x14:dataBar>
          </x14:cfRule>
          <x14:cfRule type="dataBar" id="{982F6B5B-EDB2-4272-ADB7-9F9EAA929B7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03A5868-2B4B-4615-A812-EC4E94896CE8}">
            <x14:dataBar minLength="0" maxLength="100">
              <x14:cfvo type="num">
                <xm:f>0</xm:f>
              </x14:cfvo>
              <x14:cfvo type="num">
                <xm:f>1</xm:f>
              </x14:cfvo>
              <x14:negativeFillColor rgb="FFFF0000"/>
              <x14:axisColor rgb="FF000000"/>
            </x14:dataBar>
          </x14:cfRule>
          <x14:cfRule type="dataBar" id="{FC8506A4-E085-4275-94C4-5063F879C446}">
            <x14:dataBar minLength="0" maxLength="100">
              <x14:cfvo type="autoMin"/>
              <x14:cfvo type="autoMax"/>
              <x14:negativeFillColor rgb="FFFF0000"/>
              <x14:axisColor rgb="FF000000"/>
            </x14:dataBar>
          </x14:cfRule>
          <x14:cfRule type="dataBar" id="{5C46F247-29F8-43D9-B222-179ACDF6D017}">
            <x14:dataBar minLength="0" maxLength="100" gradient="0">
              <x14:cfvo type="num">
                <xm:f>0</xm:f>
              </x14:cfvo>
              <x14:cfvo type="num">
                <xm:f>1</xm:f>
              </x14:cfvo>
              <x14:negativeFillColor rgb="FFFF0000"/>
              <x14:axisColor rgb="FF000000"/>
            </x14:dataBar>
          </x14:cfRule>
          <x14:cfRule type="dataBar" id="{AD228700-DD47-48D9-AE02-7160C60B18C1}">
            <x14:dataBar minLength="0" maxLength="100" border="1" negativeBarBorderColorSameAsPositive="0">
              <x14:cfvo type="autoMin"/>
              <x14:cfvo type="autoMax"/>
              <x14:borderColor rgb="FF008AEF"/>
              <x14:negativeFillColor rgb="FFFF0000"/>
              <x14:negativeBorderColor rgb="FFFF0000"/>
              <x14:axisColor rgb="FF000000"/>
            </x14:dataBar>
          </x14:cfRule>
          <xm:sqref>N11:N12</xm:sqref>
        </x14:conditionalFormatting>
        <x14:conditionalFormatting xmlns:xm="http://schemas.microsoft.com/office/excel/2006/main">
          <x14:cfRule type="dataBar" id="{1335116F-D907-4B71-98B5-7E40B74953C9}">
            <x14:dataBar minLength="0" maxLength="100">
              <x14:cfvo type="num">
                <xm:f>0</xm:f>
              </x14:cfvo>
              <x14:cfvo type="num">
                <xm:f>1</xm:f>
              </x14:cfvo>
              <x14:negativeFillColor rgb="FFFF0000"/>
              <x14:axisColor rgb="FF000000"/>
            </x14:dataBar>
          </x14:cfRule>
          <x14:cfRule type="dataBar" id="{BEC2D7A0-487A-4AD2-B18F-860FA110770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620AEEF-7BB4-4C05-A493-470C9C9285E3}">
            <x14:dataBar minLength="0" maxLength="100">
              <x14:cfvo type="num">
                <xm:f>0</xm:f>
              </x14:cfvo>
              <x14:cfvo type="num">
                <xm:f>1</xm:f>
              </x14:cfvo>
              <x14:negativeFillColor rgb="FFFF0000"/>
              <x14:axisColor rgb="FF000000"/>
            </x14:dataBar>
          </x14:cfRule>
          <x14:cfRule type="dataBar" id="{C1FD436F-7013-4451-AE41-1C00A29C88ED}">
            <x14:dataBar minLength="0" maxLength="100">
              <x14:cfvo type="autoMin"/>
              <x14:cfvo type="autoMax"/>
              <x14:negativeFillColor rgb="FFFF0000"/>
              <x14:axisColor rgb="FF000000"/>
            </x14:dataBar>
          </x14:cfRule>
          <x14:cfRule type="dataBar" id="{C3B532AB-770E-4E6C-A418-67D414CFED5A}">
            <x14:dataBar minLength="0" maxLength="100" gradient="0">
              <x14:cfvo type="num">
                <xm:f>0</xm:f>
              </x14:cfvo>
              <x14:cfvo type="num">
                <xm:f>1</xm:f>
              </x14:cfvo>
              <x14:negativeFillColor rgb="FFFF0000"/>
              <x14:axisColor rgb="FF000000"/>
            </x14:dataBar>
          </x14:cfRule>
          <x14:cfRule type="dataBar" id="{7C80729C-98E2-4D64-A17C-E229504965B5}">
            <x14:dataBar minLength="0" maxLength="100" border="1" negativeBarBorderColorSameAsPositive="0">
              <x14:cfvo type="autoMin"/>
              <x14:cfvo type="autoMax"/>
              <x14:borderColor rgb="FF008AEF"/>
              <x14:negativeFillColor rgb="FFFF0000"/>
              <x14:negativeBorderColor rgb="FFFF0000"/>
              <x14:axisColor rgb="FF000000"/>
            </x14:dataBar>
          </x14:cfRule>
          <xm:sqref>N13:N55</xm:sqref>
        </x14:conditionalFormatting>
        <x14:conditionalFormatting xmlns:xm="http://schemas.microsoft.com/office/excel/2006/main">
          <x14:cfRule type="dataBar" id="{840FD919-66E2-4FAD-80D7-9C05264D6AFE}">
            <x14:dataBar minLength="0" maxLength="100">
              <x14:cfvo type="num">
                <xm:f>0</xm:f>
              </x14:cfvo>
              <x14:cfvo type="num">
                <xm:f>1</xm:f>
              </x14:cfvo>
              <x14:negativeFillColor rgb="FFFF0000"/>
              <x14:axisColor rgb="FF000000"/>
            </x14:dataBar>
          </x14:cfRule>
          <x14:cfRule type="dataBar" id="{090F521D-E601-4DBE-B96D-23B94FD3F8D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0423E73-0774-48A5-8AC0-5572CE63357E}">
            <x14:dataBar minLength="0" maxLength="100">
              <x14:cfvo type="num">
                <xm:f>0</xm:f>
              </x14:cfvo>
              <x14:cfvo type="num">
                <xm:f>1</xm:f>
              </x14:cfvo>
              <x14:negativeFillColor rgb="FFFF0000"/>
              <x14:axisColor rgb="FF000000"/>
            </x14:dataBar>
          </x14:cfRule>
          <x14:cfRule type="dataBar" id="{B639976F-09D2-40C6-AB47-BBC7658D9094}">
            <x14:dataBar minLength="0" maxLength="100">
              <x14:cfvo type="autoMin"/>
              <x14:cfvo type="autoMax"/>
              <x14:negativeFillColor rgb="FFFF0000"/>
              <x14:axisColor rgb="FF000000"/>
            </x14:dataBar>
          </x14:cfRule>
          <x14:cfRule type="dataBar" id="{5A0642BF-3D8C-417C-ADCA-020805AB6681}">
            <x14:dataBar minLength="0" maxLength="100" gradient="0">
              <x14:cfvo type="num">
                <xm:f>0</xm:f>
              </x14:cfvo>
              <x14:cfvo type="num">
                <xm:f>1</xm:f>
              </x14:cfvo>
              <x14:negativeFillColor rgb="FFFF0000"/>
              <x14:axisColor rgb="FF000000"/>
            </x14:dataBar>
          </x14:cfRule>
          <x14:cfRule type="dataBar" id="{A9E09698-5C02-41CD-B8E7-44AF9F59F6EA}">
            <x14:dataBar minLength="0" maxLength="100" border="1" negativeBarBorderColorSameAsPositive="0">
              <x14:cfvo type="autoMin"/>
              <x14:cfvo type="autoMax"/>
              <x14:borderColor rgb="FF008AEF"/>
              <x14:negativeFillColor rgb="FFFF0000"/>
              <x14:negativeBorderColor rgb="FFFF0000"/>
              <x14:axisColor rgb="FF000000"/>
            </x14:dataBar>
          </x14:cfRule>
          <xm:sqref>N59:N60</xm:sqref>
        </x14:conditionalFormatting>
        <x14:conditionalFormatting xmlns:xm="http://schemas.microsoft.com/office/excel/2006/main">
          <x14:cfRule type="dataBar" id="{CF5C6422-AD42-43C6-93BE-1A79BE76B43E}">
            <x14:dataBar minLength="0" maxLength="100">
              <x14:cfvo type="num">
                <xm:f>0</xm:f>
              </x14:cfvo>
              <x14:cfvo type="num">
                <xm:f>1</xm:f>
              </x14:cfvo>
              <x14:negativeFillColor rgb="FFFF0000"/>
              <x14:axisColor rgb="FF000000"/>
            </x14:dataBar>
          </x14:cfRule>
          <x14:cfRule type="dataBar" id="{B9B3DFFC-E290-4220-B9E8-F1D00FE8CC4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E020D34-310D-4610-9400-25C398ED30E7}">
            <x14:dataBar minLength="0" maxLength="100">
              <x14:cfvo type="num">
                <xm:f>0</xm:f>
              </x14:cfvo>
              <x14:cfvo type="num">
                <xm:f>1</xm:f>
              </x14:cfvo>
              <x14:negativeFillColor rgb="FFFF0000"/>
              <x14:axisColor rgb="FF000000"/>
            </x14:dataBar>
          </x14:cfRule>
          <x14:cfRule type="dataBar" id="{6F10C96E-2C54-4A5C-98E6-AF910EE7DD36}">
            <x14:dataBar minLength="0" maxLength="100">
              <x14:cfvo type="autoMin"/>
              <x14:cfvo type="autoMax"/>
              <x14:negativeFillColor rgb="FFFF0000"/>
              <x14:axisColor rgb="FF000000"/>
            </x14:dataBar>
          </x14:cfRule>
          <x14:cfRule type="dataBar" id="{2BDDC553-360A-4751-B116-101FDE496E9B}">
            <x14:dataBar minLength="0" maxLength="100" gradient="0">
              <x14:cfvo type="num">
                <xm:f>0</xm:f>
              </x14:cfvo>
              <x14:cfvo type="num">
                <xm:f>1</xm:f>
              </x14:cfvo>
              <x14:negativeFillColor rgb="FFFF0000"/>
              <x14:axisColor rgb="FF000000"/>
            </x14:dataBar>
          </x14:cfRule>
          <x14:cfRule type="dataBar" id="{EFBA4E15-B986-4A4B-9536-1692B1C23367}">
            <x14:dataBar minLength="0" maxLength="100" border="1" negativeBarBorderColorSameAsPositive="0">
              <x14:cfvo type="autoMin"/>
              <x14:cfvo type="autoMax"/>
              <x14:borderColor rgb="FF008AEF"/>
              <x14:negativeFillColor rgb="FFFF0000"/>
              <x14:negativeBorderColor rgb="FFFF0000"/>
              <x14:axisColor rgb="FF000000"/>
            </x14:dataBar>
          </x14:cfRule>
          <xm:sqref>N64:N76</xm:sqref>
        </x14:conditionalFormatting>
        <x14:conditionalFormatting xmlns:xm="http://schemas.microsoft.com/office/excel/2006/main">
          <x14:cfRule type="dataBar" id="{0713B18B-EEE4-437E-B31F-C9B11FADA06D}">
            <x14:dataBar minLength="0" maxLength="100">
              <x14:cfvo type="num">
                <xm:f>0</xm:f>
              </x14:cfvo>
              <x14:cfvo type="num">
                <xm:f>1</xm:f>
              </x14:cfvo>
              <x14:negativeFillColor rgb="FFFF0000"/>
              <x14:axisColor rgb="FF000000"/>
            </x14:dataBar>
          </x14:cfRule>
          <x14:cfRule type="dataBar" id="{0F22F9D6-5F4C-4A5A-9D97-706374ED067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F2E91FA-51CC-4130-83E4-9229D22D471B}">
            <x14:dataBar minLength="0" maxLength="100">
              <x14:cfvo type="num">
                <xm:f>0</xm:f>
              </x14:cfvo>
              <x14:cfvo type="num">
                <xm:f>1</xm:f>
              </x14:cfvo>
              <x14:negativeFillColor rgb="FFFF0000"/>
              <x14:axisColor rgb="FF000000"/>
            </x14:dataBar>
          </x14:cfRule>
          <x14:cfRule type="dataBar" id="{B75031FB-25B4-46D3-BFFA-70B643334609}">
            <x14:dataBar minLength="0" maxLength="100">
              <x14:cfvo type="autoMin"/>
              <x14:cfvo type="autoMax"/>
              <x14:negativeFillColor rgb="FFFF0000"/>
              <x14:axisColor rgb="FF000000"/>
            </x14:dataBar>
          </x14:cfRule>
          <x14:cfRule type="dataBar" id="{7BFD7E3B-6BBC-4C0E-91DA-6C2BB2C28402}">
            <x14:dataBar minLength="0" maxLength="100" gradient="0">
              <x14:cfvo type="num">
                <xm:f>0</xm:f>
              </x14:cfvo>
              <x14:cfvo type="num">
                <xm:f>1</xm:f>
              </x14:cfvo>
              <x14:negativeFillColor rgb="FFFF0000"/>
              <x14:axisColor rgb="FF000000"/>
            </x14:dataBar>
          </x14:cfRule>
          <x14:cfRule type="dataBar" id="{DFEF6C07-151B-438A-8430-D4C401D5081D}">
            <x14:dataBar minLength="0" maxLength="100" border="1" negativeBarBorderColorSameAsPositive="0">
              <x14:cfvo type="autoMin"/>
              <x14:cfvo type="autoMax"/>
              <x14:borderColor rgb="FF008AEF"/>
              <x14:negativeFillColor rgb="FFFF0000"/>
              <x14:negativeBorderColor rgb="FFFF0000"/>
              <x14:axisColor rgb="FF000000"/>
            </x14:dataBar>
          </x14:cfRule>
          <xm:sqref>N80:N83</xm:sqref>
        </x14:conditionalFormatting>
        <x14:conditionalFormatting xmlns:xm="http://schemas.microsoft.com/office/excel/2006/main">
          <x14:cfRule type="dataBar" id="{E06435DC-6519-4F39-8B2B-7D59D6079D24}">
            <x14:dataBar minLength="0" maxLength="100">
              <x14:cfvo type="num">
                <xm:f>0</xm:f>
              </x14:cfvo>
              <x14:cfvo type="num">
                <xm:f>1</xm:f>
              </x14:cfvo>
              <x14:negativeFillColor rgb="FFFF0000"/>
              <x14:axisColor rgb="FF000000"/>
            </x14:dataBar>
          </x14:cfRule>
          <x14:cfRule type="dataBar" id="{C01A3CB4-99A3-4011-B241-84D999BB31B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652DD29-0F2D-4EE3-BEBB-D5E174492D86}">
            <x14:dataBar minLength="0" maxLength="100">
              <x14:cfvo type="num">
                <xm:f>0</xm:f>
              </x14:cfvo>
              <x14:cfvo type="num">
                <xm:f>1</xm:f>
              </x14:cfvo>
              <x14:negativeFillColor rgb="FFFF0000"/>
              <x14:axisColor rgb="FF000000"/>
            </x14:dataBar>
          </x14:cfRule>
          <x14:cfRule type="dataBar" id="{09679DCC-E940-4C42-B986-8D648B7B7580}">
            <x14:dataBar minLength="0" maxLength="100">
              <x14:cfvo type="autoMin"/>
              <x14:cfvo type="autoMax"/>
              <x14:negativeFillColor rgb="FFFF0000"/>
              <x14:axisColor rgb="FF000000"/>
            </x14:dataBar>
          </x14:cfRule>
          <x14:cfRule type="dataBar" id="{25A8CA27-992C-4A32-9828-1D8882B5CCC3}">
            <x14:dataBar minLength="0" maxLength="100" gradient="0">
              <x14:cfvo type="num">
                <xm:f>0</xm:f>
              </x14:cfvo>
              <x14:cfvo type="num">
                <xm:f>1</xm:f>
              </x14:cfvo>
              <x14:negativeFillColor rgb="FFFF0000"/>
              <x14:axisColor rgb="FF000000"/>
            </x14:dataBar>
          </x14:cfRule>
          <x14:cfRule type="dataBar" id="{66F8C427-35B4-45F6-9609-1DBB88371AD6}">
            <x14:dataBar minLength="0" maxLength="100" border="1" negativeBarBorderColorSameAsPositive="0">
              <x14:cfvo type="autoMin"/>
              <x14:cfvo type="autoMax"/>
              <x14:borderColor rgb="FF008AEF"/>
              <x14:negativeFillColor rgb="FFFF0000"/>
              <x14:negativeBorderColor rgb="FFFF0000"/>
              <x14:axisColor rgb="FF000000"/>
            </x14:dataBar>
          </x14:cfRule>
          <xm:sqref>N86:N113</xm:sqref>
        </x14:conditionalFormatting>
        <x14:conditionalFormatting xmlns:xm="http://schemas.microsoft.com/office/excel/2006/main">
          <x14:cfRule type="dataBar" id="{988B7234-416D-4703-B758-65D6DCBD21C5}">
            <x14:dataBar minLength="0" maxLength="100">
              <x14:cfvo type="num">
                <xm:f>0</xm:f>
              </x14:cfvo>
              <x14:cfvo type="num">
                <xm:f>1</xm:f>
              </x14:cfvo>
              <x14:negativeFillColor rgb="FFFF0000"/>
              <x14:axisColor rgb="FF000000"/>
            </x14:dataBar>
          </x14:cfRule>
          <x14:cfRule type="dataBar" id="{6C8D5B7B-05E8-45F0-9852-9FF26D3EEAC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4EAB970-5705-4A9D-A8E9-C4BD512F137A}">
            <x14:dataBar minLength="0" maxLength="100">
              <x14:cfvo type="num">
                <xm:f>0</xm:f>
              </x14:cfvo>
              <x14:cfvo type="num">
                <xm:f>1</xm:f>
              </x14:cfvo>
              <x14:negativeFillColor rgb="FFFF0000"/>
              <x14:axisColor rgb="FF000000"/>
            </x14:dataBar>
          </x14:cfRule>
          <x14:cfRule type="dataBar" id="{13BE6C0A-2924-4F97-BF29-6E07E398C4C0}">
            <x14:dataBar minLength="0" maxLength="100">
              <x14:cfvo type="autoMin"/>
              <x14:cfvo type="autoMax"/>
              <x14:negativeFillColor rgb="FFFF0000"/>
              <x14:axisColor rgb="FF000000"/>
            </x14:dataBar>
          </x14:cfRule>
          <x14:cfRule type="dataBar" id="{FDA4907C-B59F-4154-876D-D3BD5F155808}">
            <x14:dataBar minLength="0" maxLength="100" gradient="0">
              <x14:cfvo type="num">
                <xm:f>0</xm:f>
              </x14:cfvo>
              <x14:cfvo type="num">
                <xm:f>1</xm:f>
              </x14:cfvo>
              <x14:negativeFillColor rgb="FFFF0000"/>
              <x14:axisColor rgb="FF000000"/>
            </x14:dataBar>
          </x14:cfRule>
          <x14:cfRule type="dataBar" id="{FAFF6913-177F-4083-AD63-CD8ABEED07B2}">
            <x14:dataBar minLength="0" maxLength="100" border="1" negativeBarBorderColorSameAsPositive="0">
              <x14:cfvo type="autoMin"/>
              <x14:cfvo type="autoMax"/>
              <x14:borderColor rgb="FF008AEF"/>
              <x14:negativeFillColor rgb="FFFF0000"/>
              <x14:negativeBorderColor rgb="FFFF0000"/>
              <x14:axisColor rgb="FF000000"/>
            </x14:dataBar>
          </x14:cfRule>
          <xm:sqref>N116:N121</xm:sqref>
        </x14:conditionalFormatting>
        <x14:conditionalFormatting xmlns:xm="http://schemas.microsoft.com/office/excel/2006/main">
          <x14:cfRule type="dataBar" id="{694DAB4F-52E1-4BDC-ACBA-73D7E09AAC01}">
            <x14:dataBar minLength="0" maxLength="100">
              <x14:cfvo type="num">
                <xm:f>0</xm:f>
              </x14:cfvo>
              <x14:cfvo type="num">
                <xm:f>1</xm:f>
              </x14:cfvo>
              <x14:negativeFillColor rgb="FFFF0000"/>
              <x14:axisColor rgb="FF000000"/>
            </x14:dataBar>
          </x14:cfRule>
          <x14:cfRule type="dataBar" id="{976316FA-F8B1-4566-82C3-7E176E7507A5}">
            <x14:dataBar minLength="0" maxLength="100">
              <x14:cfvo type="autoMin"/>
              <x14:cfvo type="autoMax"/>
              <x14:negativeFillColor rgb="FFFF0000"/>
              <x14:axisColor rgb="FF000000"/>
            </x14:dataBar>
          </x14:cfRule>
          <x14:cfRule type="dataBar" id="{03EBBB69-2130-4D57-B87E-D745A5DFF8A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DC63689-76C3-4F45-9445-807425D4CD6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851A646-9771-47D1-ABBF-77DBC46D4C44}">
            <x14:dataBar minLength="0" maxLength="100" gradient="0">
              <x14:cfvo type="num">
                <xm:f>0</xm:f>
              </x14:cfvo>
              <x14:cfvo type="num">
                <xm:f>1</xm:f>
              </x14:cfvo>
              <x14:negativeFillColor rgb="FFFF0000"/>
              <x14:axisColor rgb="FF000000"/>
            </x14:dataBar>
          </x14:cfRule>
          <xm:sqref>P9</xm:sqref>
        </x14:conditionalFormatting>
        <x14:conditionalFormatting xmlns:xm="http://schemas.microsoft.com/office/excel/2006/main">
          <x14:cfRule type="dataBar" id="{0C24371C-F881-4492-8E56-88009772AC8A}">
            <x14:dataBar minLength="0" maxLength="100">
              <x14:cfvo type="num">
                <xm:f>0</xm:f>
              </x14:cfvo>
              <x14:cfvo type="num">
                <xm:f>1</xm:f>
              </x14:cfvo>
              <x14:negativeFillColor rgb="FFFF0000"/>
              <x14:axisColor rgb="FF000000"/>
            </x14:dataBar>
          </x14:cfRule>
          <x14:cfRule type="dataBar" id="{245FC5CC-D4BB-41F7-88E4-174F0EA4E3A9}">
            <x14:dataBar minLength="0" maxLength="100">
              <x14:cfvo type="autoMin"/>
              <x14:cfvo type="autoMax"/>
              <x14:negativeFillColor rgb="FFFF0000"/>
              <x14:axisColor rgb="FF000000"/>
            </x14:dataBar>
          </x14:cfRule>
          <x14:cfRule type="dataBar" id="{1B717FDE-AC42-4586-816D-21468B0E755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C9B6CDD-FFEE-4459-91EA-CAA8494885F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83AE020-C8ED-4095-88CE-8BA1A2AF0980}">
            <x14:dataBar minLength="0" maxLength="100" gradient="0">
              <x14:cfvo type="num">
                <xm:f>0</xm:f>
              </x14:cfvo>
              <x14:cfvo type="num">
                <xm:f>1</xm:f>
              </x14:cfvo>
              <x14:negativeFillColor rgb="FFFF0000"/>
              <x14:axisColor rgb="FF000000"/>
            </x14:dataBar>
          </x14:cfRule>
          <xm:sqref>P10</xm:sqref>
        </x14:conditionalFormatting>
        <x14:conditionalFormatting xmlns:xm="http://schemas.microsoft.com/office/excel/2006/main">
          <x14:cfRule type="dataBar" id="{CBED5BFB-0BCA-49A5-9BED-A55BC6ECD416}">
            <x14:dataBar minLength="0" maxLength="100">
              <x14:cfvo type="num">
                <xm:f>0</xm:f>
              </x14:cfvo>
              <x14:cfvo type="num">
                <xm:f>1</xm:f>
              </x14:cfvo>
              <x14:negativeFillColor rgb="FFFF0000"/>
              <x14:axisColor rgb="FF000000"/>
            </x14:dataBar>
          </x14:cfRule>
          <x14:cfRule type="dataBar" id="{21872272-D9F9-47D0-B412-6C3D1324F8A7}">
            <x14:dataBar minLength="0" maxLength="100">
              <x14:cfvo type="autoMin"/>
              <x14:cfvo type="autoMax"/>
              <x14:negativeFillColor rgb="FFFF0000"/>
              <x14:axisColor rgb="FF000000"/>
            </x14:dataBar>
          </x14:cfRule>
          <x14:cfRule type="dataBar" id="{8F2D0102-9921-4BBF-8ADC-580824D5BCD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1189B7C-F848-4AED-995B-56B4F7CFD50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CE723D1-EC35-40A7-84D1-F03E08F275AE}">
            <x14:dataBar minLength="0" maxLength="100" gradient="0">
              <x14:cfvo type="num">
                <xm:f>0</xm:f>
              </x14:cfvo>
              <x14:cfvo type="num">
                <xm:f>1</xm:f>
              </x14:cfvo>
              <x14:negativeFillColor rgb="FFFF0000"/>
              <x14:axisColor rgb="FF000000"/>
            </x14:dataBar>
          </x14:cfRule>
          <xm:sqref>P15</xm:sqref>
        </x14:conditionalFormatting>
        <x14:conditionalFormatting xmlns:xm="http://schemas.microsoft.com/office/excel/2006/main">
          <x14:cfRule type="dataBar" id="{F7904AB5-8BDD-4AC2-827E-4F55CEB299F5}">
            <x14:dataBar minLength="0" maxLength="100">
              <x14:cfvo type="num">
                <xm:f>0</xm:f>
              </x14:cfvo>
              <x14:cfvo type="num">
                <xm:f>1</xm:f>
              </x14:cfvo>
              <x14:negativeFillColor rgb="FFFF0000"/>
              <x14:axisColor rgb="FF000000"/>
            </x14:dataBar>
          </x14:cfRule>
          <x14:cfRule type="dataBar" id="{02A958BD-1FF2-43D5-AF07-FB9E162A368E}">
            <x14:dataBar minLength="0" maxLength="100">
              <x14:cfvo type="autoMin"/>
              <x14:cfvo type="autoMax"/>
              <x14:negativeFillColor rgb="FFFF0000"/>
              <x14:axisColor rgb="FF000000"/>
            </x14:dataBar>
          </x14:cfRule>
          <x14:cfRule type="dataBar" id="{CD77509F-FFBB-4E82-B348-C23BB9FDA8C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84AAEAA-D08B-416D-901B-9D29AC4D4C3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AB436B7-D1C7-4C75-BA3C-2A29CCB6230D}">
            <x14:dataBar minLength="0" maxLength="100" gradient="0">
              <x14:cfvo type="num">
                <xm:f>0</xm:f>
              </x14:cfvo>
              <x14:cfvo type="num">
                <xm:f>1</xm:f>
              </x14:cfvo>
              <x14:negativeFillColor rgb="FFFF0000"/>
              <x14:axisColor rgb="FF000000"/>
            </x14:dataBar>
          </x14:cfRule>
          <xm:sqref>P42:P51</xm:sqref>
        </x14:conditionalFormatting>
        <x14:conditionalFormatting xmlns:xm="http://schemas.microsoft.com/office/excel/2006/main">
          <x14:cfRule type="dataBar" id="{DC36E07A-F1BC-466B-A166-52600BEABF11}">
            <x14:dataBar minLength="0" maxLength="100">
              <x14:cfvo type="num">
                <xm:f>0</xm:f>
              </x14:cfvo>
              <x14:cfvo type="num">
                <xm:f>1</xm:f>
              </x14:cfvo>
              <x14:negativeFillColor rgb="FFFF0000"/>
              <x14:axisColor rgb="FF000000"/>
            </x14:dataBar>
          </x14:cfRule>
          <x14:cfRule type="dataBar" id="{CD3B6FA0-AD48-4BF1-A2FE-12EC8EB02809}">
            <x14:dataBar minLength="0" maxLength="100">
              <x14:cfvo type="autoMin"/>
              <x14:cfvo type="autoMax"/>
              <x14:negativeFillColor rgb="FFFF0000"/>
              <x14:axisColor rgb="FF000000"/>
            </x14:dataBar>
          </x14:cfRule>
          <x14:cfRule type="dataBar" id="{4B4857F4-D4F8-4582-B725-EFA8B5CF099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C629F55-2363-49C8-8F8B-91C3A22C04F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A9A79EB-4003-451D-9E8F-06F2AEEF2BF0}">
            <x14:dataBar minLength="0" maxLength="100" gradient="0">
              <x14:cfvo type="num">
                <xm:f>0</xm:f>
              </x14:cfvo>
              <x14:cfvo type="num">
                <xm:f>1</xm:f>
              </x14:cfvo>
              <x14:negativeFillColor rgb="FFFF0000"/>
              <x14:axisColor rgb="FF000000"/>
            </x14:dataBar>
          </x14:cfRule>
          <xm:sqref>P52:P55 P11:P14 P16:P41</xm:sqref>
        </x14:conditionalFormatting>
        <x14:conditionalFormatting xmlns:xm="http://schemas.microsoft.com/office/excel/2006/main">
          <x14:cfRule type="dataBar" id="{DAB6B253-7E97-4724-87A4-22748E29D002}">
            <x14:dataBar minLength="0" maxLength="100">
              <x14:cfvo type="num">
                <xm:f>0</xm:f>
              </x14:cfvo>
              <x14:cfvo type="num">
                <xm:f>1</xm:f>
              </x14:cfvo>
              <x14:negativeFillColor rgb="FFFF0000"/>
              <x14:axisColor rgb="FF000000"/>
            </x14:dataBar>
          </x14:cfRule>
          <x14:cfRule type="dataBar" id="{F33B1D84-7ED7-4202-9FBA-2073028A9571}">
            <x14:dataBar minLength="0" maxLength="100">
              <x14:cfvo type="autoMin"/>
              <x14:cfvo type="autoMax"/>
              <x14:negativeFillColor rgb="FFFF0000"/>
              <x14:axisColor rgb="FF000000"/>
            </x14:dataBar>
          </x14:cfRule>
          <x14:cfRule type="dataBar" id="{FDBCF839-A343-4A54-B535-EEFC0727587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54FC8FB-8E5F-48A6-89D7-6947D451212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1BC7FCD-3B7E-469A-AB00-82E90C5FF760}">
            <x14:dataBar minLength="0" maxLength="100" gradient="0">
              <x14:cfvo type="num">
                <xm:f>0</xm:f>
              </x14:cfvo>
              <x14:cfvo type="num">
                <xm:f>1</xm:f>
              </x14:cfvo>
              <x14:negativeFillColor rgb="FFFF0000"/>
              <x14:axisColor rgb="FF000000"/>
            </x14:dataBar>
          </x14:cfRule>
          <xm:sqref>P59:P60</xm:sqref>
        </x14:conditionalFormatting>
        <x14:conditionalFormatting xmlns:xm="http://schemas.microsoft.com/office/excel/2006/main">
          <x14:cfRule type="dataBar" id="{11573BC6-6373-4777-9D37-F8231B534ED3}">
            <x14:dataBar minLength="0" maxLength="100">
              <x14:cfvo type="num">
                <xm:f>0</xm:f>
              </x14:cfvo>
              <x14:cfvo type="num">
                <xm:f>1</xm:f>
              </x14:cfvo>
              <x14:negativeFillColor rgb="FFFF0000"/>
              <x14:axisColor rgb="FF000000"/>
            </x14:dataBar>
          </x14:cfRule>
          <x14:cfRule type="dataBar" id="{E8E15208-9ED2-43C7-B1A8-BC65E39E8EE3}">
            <x14:dataBar minLength="0" maxLength="100">
              <x14:cfvo type="autoMin"/>
              <x14:cfvo type="autoMax"/>
              <x14:negativeFillColor rgb="FFFF0000"/>
              <x14:axisColor rgb="FF000000"/>
            </x14:dataBar>
          </x14:cfRule>
          <x14:cfRule type="dataBar" id="{1859DA44-1BD2-4C06-B798-8A9738AF6D2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11C6B23-6464-409B-BF7D-02CD8BF68DB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5267CF7-50D8-427D-860C-276ADE6D1588}">
            <x14:dataBar minLength="0" maxLength="100" gradient="0">
              <x14:cfvo type="num">
                <xm:f>0</xm:f>
              </x14:cfvo>
              <x14:cfvo type="num">
                <xm:f>1</xm:f>
              </x14:cfvo>
              <x14:negativeFillColor rgb="FFFF0000"/>
              <x14:axisColor rgb="FF000000"/>
            </x14:dataBar>
          </x14:cfRule>
          <xm:sqref>P64:P76</xm:sqref>
        </x14:conditionalFormatting>
        <x14:conditionalFormatting xmlns:xm="http://schemas.microsoft.com/office/excel/2006/main">
          <x14:cfRule type="dataBar" id="{DAC42E48-81A2-45E5-B9D3-5DC44A083B77}">
            <x14:dataBar minLength="0" maxLength="100">
              <x14:cfvo type="num">
                <xm:f>0</xm:f>
              </x14:cfvo>
              <x14:cfvo type="num">
                <xm:f>1</xm:f>
              </x14:cfvo>
              <x14:negativeFillColor rgb="FFFF0000"/>
              <x14:axisColor rgb="FF000000"/>
            </x14:dataBar>
          </x14:cfRule>
          <x14:cfRule type="dataBar" id="{FB8AAEA1-306A-4CD9-87B4-D7FF1161AD17}">
            <x14:dataBar minLength="0" maxLength="100">
              <x14:cfvo type="autoMin"/>
              <x14:cfvo type="autoMax"/>
              <x14:negativeFillColor rgb="FFFF0000"/>
              <x14:axisColor rgb="FF000000"/>
            </x14:dataBar>
          </x14:cfRule>
          <x14:cfRule type="dataBar" id="{D7B6E1F2-ACBC-4AAE-9D81-ED2BA81AE35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A7A2342-C8F8-4C3C-B3E8-FD673E9B232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BED1DD4-D9EB-4930-9BD6-8B5481FCE9F4}">
            <x14:dataBar minLength="0" maxLength="100" gradient="0">
              <x14:cfvo type="num">
                <xm:f>0</xm:f>
              </x14:cfvo>
              <x14:cfvo type="num">
                <xm:f>1</xm:f>
              </x14:cfvo>
              <x14:negativeFillColor rgb="FFFF0000"/>
              <x14:axisColor rgb="FF000000"/>
            </x14:dataBar>
          </x14:cfRule>
          <xm:sqref>P80:P83</xm:sqref>
        </x14:conditionalFormatting>
        <x14:conditionalFormatting xmlns:xm="http://schemas.microsoft.com/office/excel/2006/main">
          <x14:cfRule type="dataBar" id="{AC945F92-5C06-4FFF-92BA-82C5F0859ED8}">
            <x14:dataBar minLength="0" maxLength="100">
              <x14:cfvo type="num">
                <xm:f>0</xm:f>
              </x14:cfvo>
              <x14:cfvo type="num">
                <xm:f>1</xm:f>
              </x14:cfvo>
              <x14:negativeFillColor rgb="FFFF0000"/>
              <x14:axisColor rgb="FF000000"/>
            </x14:dataBar>
          </x14:cfRule>
          <x14:cfRule type="dataBar" id="{159F23A1-4789-4EB3-9AF5-AE94240DDEBF}">
            <x14:dataBar minLength="0" maxLength="100">
              <x14:cfvo type="autoMin"/>
              <x14:cfvo type="autoMax"/>
              <x14:negativeFillColor rgb="FFFF0000"/>
              <x14:axisColor rgb="FF000000"/>
            </x14:dataBar>
          </x14:cfRule>
          <x14:cfRule type="dataBar" id="{3137D405-720B-4759-84BF-21D671D95A1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8D0459D-8BA5-40DF-BF6F-B229AAF4ED3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E454224-286C-4133-AEBB-86E4A8B85C50}">
            <x14:dataBar minLength="0" maxLength="100" gradient="0">
              <x14:cfvo type="num">
                <xm:f>0</xm:f>
              </x14:cfvo>
              <x14:cfvo type="num">
                <xm:f>1</xm:f>
              </x14:cfvo>
              <x14:negativeFillColor rgb="FFFF0000"/>
              <x14:axisColor rgb="FF000000"/>
            </x14:dataBar>
          </x14:cfRule>
          <xm:sqref>P86:P113</xm:sqref>
        </x14:conditionalFormatting>
        <x14:conditionalFormatting xmlns:xm="http://schemas.microsoft.com/office/excel/2006/main">
          <x14:cfRule type="dataBar" id="{3045A145-60FB-4B44-B6BD-61FFF19B2F92}">
            <x14:dataBar minLength="0" maxLength="100">
              <x14:cfvo type="num">
                <xm:f>0</xm:f>
              </x14:cfvo>
              <x14:cfvo type="num">
                <xm:f>1</xm:f>
              </x14:cfvo>
              <x14:negativeFillColor rgb="FFFF0000"/>
              <x14:axisColor rgb="FF000000"/>
            </x14:dataBar>
          </x14:cfRule>
          <x14:cfRule type="dataBar" id="{0F634068-8B69-4883-B646-C80503BA98A6}">
            <x14:dataBar minLength="0" maxLength="100">
              <x14:cfvo type="autoMin"/>
              <x14:cfvo type="autoMax"/>
              <x14:negativeFillColor rgb="FFFF0000"/>
              <x14:axisColor rgb="FF000000"/>
            </x14:dataBar>
          </x14:cfRule>
          <x14:cfRule type="dataBar" id="{F2193826-E7C7-4AB5-8226-B1C1A8AA290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48A10BF-5260-4FC7-AAB9-5C672652B3F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A26D837-F6EA-4E71-8FD2-3BDF2667640A}">
            <x14:dataBar minLength="0" maxLength="100" gradient="0">
              <x14:cfvo type="num">
                <xm:f>0</xm:f>
              </x14:cfvo>
              <x14:cfvo type="num">
                <xm:f>1</xm:f>
              </x14:cfvo>
              <x14:negativeFillColor rgb="FFFF0000"/>
              <x14:axisColor rgb="FF000000"/>
            </x14:dataBar>
          </x14:cfRule>
          <xm:sqref>P116:P121</xm:sqref>
        </x14:conditionalFormatting>
        <x14:conditionalFormatting xmlns:xm="http://schemas.microsoft.com/office/excel/2006/main">
          <x14:cfRule type="dataBar" id="{FB71CCA3-FAF7-45A5-98CF-AB3C3A2E2722}">
            <x14:dataBar minLength="0" maxLength="100">
              <x14:cfvo type="num">
                <xm:f>0</xm:f>
              </x14:cfvo>
              <x14:cfvo type="num">
                <xm:f>1</xm:f>
              </x14:cfvo>
              <x14:negativeFillColor rgb="FFFF0000"/>
              <x14:axisColor rgb="FF000000"/>
            </x14:dataBar>
          </x14:cfRule>
          <x14:cfRule type="dataBar" id="{FC7CD93D-9BCC-4626-B6FD-A380816AE96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9C007C9-28C2-4499-B79C-18E5932498A1}">
            <x14:dataBar minLength="0" maxLength="100">
              <x14:cfvo type="num">
                <xm:f>0</xm:f>
              </x14:cfvo>
              <x14:cfvo type="num">
                <xm:f>1</xm:f>
              </x14:cfvo>
              <x14:negativeFillColor rgb="FFFF0000"/>
              <x14:axisColor rgb="FF000000"/>
            </x14:dataBar>
          </x14:cfRule>
          <x14:cfRule type="dataBar" id="{881A080D-1BF3-4882-8CC2-B2180A8EAEA3}">
            <x14:dataBar minLength="0" maxLength="100">
              <x14:cfvo type="autoMin"/>
              <x14:cfvo type="autoMax"/>
              <x14:negativeFillColor rgb="FFFF0000"/>
              <x14:axisColor rgb="FF000000"/>
            </x14:dataBar>
          </x14:cfRule>
          <x14:cfRule type="dataBar" id="{0BD6B301-E7E6-434C-84CF-80B47FDBDEC9}">
            <x14:dataBar minLength="0" maxLength="100" gradient="0">
              <x14:cfvo type="num">
                <xm:f>0</xm:f>
              </x14:cfvo>
              <x14:cfvo type="num">
                <xm:f>1</xm:f>
              </x14:cfvo>
              <x14:negativeFillColor rgb="FFFF0000"/>
              <x14:axisColor rgb="FF000000"/>
            </x14:dataBar>
          </x14:cfRule>
          <x14:cfRule type="dataBar" id="{351CE153-C502-4A86-BF39-0A50CB715865}">
            <x14:dataBar minLength="0" maxLength="100" border="1" negativeBarBorderColorSameAsPositive="0">
              <x14:cfvo type="autoMin"/>
              <x14:cfvo type="autoMax"/>
              <x14:borderColor rgb="FF008AEF"/>
              <x14:negativeFillColor rgb="FFFF0000"/>
              <x14:negativeBorderColor rgb="FFFF0000"/>
              <x14:axisColor rgb="FF000000"/>
            </x14:dataBar>
          </x14:cfRule>
          <xm:sqref>Q9</xm:sqref>
        </x14:conditionalFormatting>
        <x14:conditionalFormatting xmlns:xm="http://schemas.microsoft.com/office/excel/2006/main">
          <x14:cfRule type="dataBar" id="{D307E8CF-9F00-41AA-A49A-FF88CD7C3C34}">
            <x14:dataBar minLength="0" maxLength="100">
              <x14:cfvo type="num">
                <xm:f>0</xm:f>
              </x14:cfvo>
              <x14:cfvo type="num">
                <xm:f>1</xm:f>
              </x14:cfvo>
              <x14:negativeFillColor rgb="FFFF0000"/>
              <x14:axisColor rgb="FF000000"/>
            </x14:dataBar>
          </x14:cfRule>
          <x14:cfRule type="dataBar" id="{E0AE7E98-0F11-4297-B0D1-488D57BC97A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B6F4E8D-48BC-447C-B064-E6C23DE0FF21}">
            <x14:dataBar minLength="0" maxLength="100">
              <x14:cfvo type="num">
                <xm:f>0</xm:f>
              </x14:cfvo>
              <x14:cfvo type="num">
                <xm:f>1</xm:f>
              </x14:cfvo>
              <x14:negativeFillColor rgb="FFFF0000"/>
              <x14:axisColor rgb="FF000000"/>
            </x14:dataBar>
          </x14:cfRule>
          <x14:cfRule type="dataBar" id="{F5508351-7199-44D3-8AD2-3BA88EBB13D8}">
            <x14:dataBar minLength="0" maxLength="100">
              <x14:cfvo type="autoMin"/>
              <x14:cfvo type="autoMax"/>
              <x14:negativeFillColor rgb="FFFF0000"/>
              <x14:axisColor rgb="FF000000"/>
            </x14:dataBar>
          </x14:cfRule>
          <x14:cfRule type="dataBar" id="{57D9BE8E-7207-4A84-B2F2-C0880AC3B454}">
            <x14:dataBar minLength="0" maxLength="100" gradient="0">
              <x14:cfvo type="num">
                <xm:f>0</xm:f>
              </x14:cfvo>
              <x14:cfvo type="num">
                <xm:f>1</xm:f>
              </x14:cfvo>
              <x14:negativeFillColor rgb="FFFF0000"/>
              <x14:axisColor rgb="FF000000"/>
            </x14:dataBar>
          </x14:cfRule>
          <x14:cfRule type="dataBar" id="{5CEF8A99-B5DC-4B11-9645-35A6D0F41F63}">
            <x14:dataBar minLength="0" maxLength="100" border="1" negativeBarBorderColorSameAsPositive="0">
              <x14:cfvo type="autoMin"/>
              <x14:cfvo type="autoMax"/>
              <x14:borderColor rgb="FF008AEF"/>
              <x14:negativeFillColor rgb="FFFF0000"/>
              <x14:negativeBorderColor rgb="FFFF0000"/>
              <x14:axisColor rgb="FF000000"/>
            </x14:dataBar>
          </x14:cfRule>
          <xm:sqref>Q10</xm:sqref>
        </x14:conditionalFormatting>
        <x14:conditionalFormatting xmlns:xm="http://schemas.microsoft.com/office/excel/2006/main">
          <x14:cfRule type="dataBar" id="{326C6054-93B5-4359-92CF-17E77E3194F2}">
            <x14:dataBar minLength="0" maxLength="100">
              <x14:cfvo type="num">
                <xm:f>0</xm:f>
              </x14:cfvo>
              <x14:cfvo type="num">
                <xm:f>1</xm:f>
              </x14:cfvo>
              <x14:negativeFillColor rgb="FFFF0000"/>
              <x14:axisColor rgb="FF000000"/>
            </x14:dataBar>
          </x14:cfRule>
          <x14:cfRule type="dataBar" id="{FA440C29-362D-497C-AD6A-92D9CD55A11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2CBD36F-2DE5-43FB-805A-B9CE1AD8966E}">
            <x14:dataBar minLength="0" maxLength="100">
              <x14:cfvo type="num">
                <xm:f>0</xm:f>
              </x14:cfvo>
              <x14:cfvo type="num">
                <xm:f>1</xm:f>
              </x14:cfvo>
              <x14:negativeFillColor rgb="FFFF0000"/>
              <x14:axisColor rgb="FF000000"/>
            </x14:dataBar>
          </x14:cfRule>
          <x14:cfRule type="dataBar" id="{F660DC84-65C4-4C32-82F7-DCB49E6EE48C}">
            <x14:dataBar minLength="0" maxLength="100">
              <x14:cfvo type="autoMin"/>
              <x14:cfvo type="autoMax"/>
              <x14:negativeFillColor rgb="FFFF0000"/>
              <x14:axisColor rgb="FF000000"/>
            </x14:dataBar>
          </x14:cfRule>
          <x14:cfRule type="dataBar" id="{7E6CCACC-B493-47BA-9FDD-095C8107716F}">
            <x14:dataBar minLength="0" maxLength="100" gradient="0">
              <x14:cfvo type="num">
                <xm:f>0</xm:f>
              </x14:cfvo>
              <x14:cfvo type="num">
                <xm:f>1</xm:f>
              </x14:cfvo>
              <x14:negativeFillColor rgb="FFFF0000"/>
              <x14:axisColor rgb="FF000000"/>
            </x14:dataBar>
          </x14:cfRule>
          <x14:cfRule type="dataBar" id="{EEB46D50-1C7F-48B3-9D1F-6235A2ED7BDD}">
            <x14:dataBar minLength="0" maxLength="100" border="1" negativeBarBorderColorSameAsPositive="0">
              <x14:cfvo type="autoMin"/>
              <x14:cfvo type="autoMax"/>
              <x14:borderColor rgb="FF008AEF"/>
              <x14:negativeFillColor rgb="FFFF0000"/>
              <x14:negativeBorderColor rgb="FFFF0000"/>
              <x14:axisColor rgb="FF000000"/>
            </x14:dataBar>
          </x14:cfRule>
          <xm:sqref>Q15</xm:sqref>
        </x14:conditionalFormatting>
        <x14:conditionalFormatting xmlns:xm="http://schemas.microsoft.com/office/excel/2006/main">
          <x14:cfRule type="dataBar" id="{9D0CE0B8-C065-414D-BC73-CA2079DF2DDA}">
            <x14:dataBar minLength="0" maxLength="100">
              <x14:cfvo type="num">
                <xm:f>0</xm:f>
              </x14:cfvo>
              <x14:cfvo type="num">
                <xm:f>1</xm:f>
              </x14:cfvo>
              <x14:negativeFillColor rgb="FFFF0000"/>
              <x14:axisColor rgb="FF000000"/>
            </x14:dataBar>
          </x14:cfRule>
          <x14:cfRule type="dataBar" id="{D1124AEE-28CD-4CCD-B2DC-8C7BDF6806C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5BE5346-4FBE-4993-8BAC-746749387E21}">
            <x14:dataBar minLength="0" maxLength="100">
              <x14:cfvo type="num">
                <xm:f>0</xm:f>
              </x14:cfvo>
              <x14:cfvo type="num">
                <xm:f>1</xm:f>
              </x14:cfvo>
              <x14:negativeFillColor rgb="FFFF0000"/>
              <x14:axisColor rgb="FF000000"/>
            </x14:dataBar>
          </x14:cfRule>
          <x14:cfRule type="dataBar" id="{9C1BDB62-A106-4BF8-A3C5-3D1041266D77}">
            <x14:dataBar minLength="0" maxLength="100">
              <x14:cfvo type="autoMin"/>
              <x14:cfvo type="autoMax"/>
              <x14:negativeFillColor rgb="FFFF0000"/>
              <x14:axisColor rgb="FF000000"/>
            </x14:dataBar>
          </x14:cfRule>
          <x14:cfRule type="dataBar" id="{8E620C41-9579-4E68-8FAF-D6E2EBD97B53}">
            <x14:dataBar minLength="0" maxLength="100" gradient="0">
              <x14:cfvo type="num">
                <xm:f>0</xm:f>
              </x14:cfvo>
              <x14:cfvo type="num">
                <xm:f>1</xm:f>
              </x14:cfvo>
              <x14:negativeFillColor rgb="FFFF0000"/>
              <x14:axisColor rgb="FF000000"/>
            </x14:dataBar>
          </x14:cfRule>
          <x14:cfRule type="dataBar" id="{78265A85-EF0E-481B-99BB-94BA778EE83E}">
            <x14:dataBar minLength="0" maxLength="100" border="1" negativeBarBorderColorSameAsPositive="0">
              <x14:cfvo type="autoMin"/>
              <x14:cfvo type="autoMax"/>
              <x14:borderColor rgb="FF008AEF"/>
              <x14:negativeFillColor rgb="FFFF0000"/>
              <x14:negativeBorderColor rgb="FFFF0000"/>
              <x14:axisColor rgb="FF000000"/>
            </x14:dataBar>
          </x14:cfRule>
          <xm:sqref>Q16:Q55 Q11:Q14</xm:sqref>
        </x14:conditionalFormatting>
        <x14:conditionalFormatting xmlns:xm="http://schemas.microsoft.com/office/excel/2006/main">
          <x14:cfRule type="dataBar" id="{B23665EF-5F68-4826-910F-AACB9EA152AC}">
            <x14:dataBar minLength="0" maxLength="100">
              <x14:cfvo type="num">
                <xm:f>0</xm:f>
              </x14:cfvo>
              <x14:cfvo type="num">
                <xm:f>1</xm:f>
              </x14:cfvo>
              <x14:negativeFillColor rgb="FFFF0000"/>
              <x14:axisColor rgb="FF000000"/>
            </x14:dataBar>
          </x14:cfRule>
          <x14:cfRule type="dataBar" id="{575B1C6A-F987-4B44-AD12-F00CB4FFC0A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D99FDC1-0C00-43B3-A741-35BAA8B41A60}">
            <x14:dataBar minLength="0" maxLength="100">
              <x14:cfvo type="num">
                <xm:f>0</xm:f>
              </x14:cfvo>
              <x14:cfvo type="num">
                <xm:f>1</xm:f>
              </x14:cfvo>
              <x14:negativeFillColor rgb="FFFF0000"/>
              <x14:axisColor rgb="FF000000"/>
            </x14:dataBar>
          </x14:cfRule>
          <x14:cfRule type="dataBar" id="{159AAEA1-1F73-4951-AF65-1EBEA4B865A4}">
            <x14:dataBar minLength="0" maxLength="100">
              <x14:cfvo type="autoMin"/>
              <x14:cfvo type="autoMax"/>
              <x14:negativeFillColor rgb="FFFF0000"/>
              <x14:axisColor rgb="FF000000"/>
            </x14:dataBar>
          </x14:cfRule>
          <x14:cfRule type="dataBar" id="{DA9400D1-8BED-48C4-8712-2144FD3FA360}">
            <x14:dataBar minLength="0" maxLength="100" gradient="0">
              <x14:cfvo type="num">
                <xm:f>0</xm:f>
              </x14:cfvo>
              <x14:cfvo type="num">
                <xm:f>1</xm:f>
              </x14:cfvo>
              <x14:negativeFillColor rgb="FFFF0000"/>
              <x14:axisColor rgb="FF000000"/>
            </x14:dataBar>
          </x14:cfRule>
          <x14:cfRule type="dataBar" id="{C612AD6C-7B8B-4A5E-9F29-EDCD095D2119}">
            <x14:dataBar minLength="0" maxLength="100" border="1" negativeBarBorderColorSameAsPositive="0">
              <x14:cfvo type="autoMin"/>
              <x14:cfvo type="autoMax"/>
              <x14:borderColor rgb="FF008AEF"/>
              <x14:negativeFillColor rgb="FFFF0000"/>
              <x14:negativeBorderColor rgb="FFFF0000"/>
              <x14:axisColor rgb="FF000000"/>
            </x14:dataBar>
          </x14:cfRule>
          <xm:sqref>Q59:Q60</xm:sqref>
        </x14:conditionalFormatting>
        <x14:conditionalFormatting xmlns:xm="http://schemas.microsoft.com/office/excel/2006/main">
          <x14:cfRule type="dataBar" id="{B99E07B0-6364-4C8A-8EC1-6B5EB82C5145}">
            <x14:dataBar minLength="0" maxLength="100">
              <x14:cfvo type="num">
                <xm:f>0</xm:f>
              </x14:cfvo>
              <x14:cfvo type="num">
                <xm:f>1</xm:f>
              </x14:cfvo>
              <x14:negativeFillColor rgb="FFFF0000"/>
              <x14:axisColor rgb="FF000000"/>
            </x14:dataBar>
          </x14:cfRule>
          <x14:cfRule type="dataBar" id="{78C1D735-E569-4910-B96F-189871E23B2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2E572E8-0F97-48FF-B991-B3EFB4D6BF8F}">
            <x14:dataBar minLength="0" maxLength="100">
              <x14:cfvo type="num">
                <xm:f>0</xm:f>
              </x14:cfvo>
              <x14:cfvo type="num">
                <xm:f>1</xm:f>
              </x14:cfvo>
              <x14:negativeFillColor rgb="FFFF0000"/>
              <x14:axisColor rgb="FF000000"/>
            </x14:dataBar>
          </x14:cfRule>
          <x14:cfRule type="dataBar" id="{FE1A4830-784C-4678-8877-2899382CAE71}">
            <x14:dataBar minLength="0" maxLength="100">
              <x14:cfvo type="autoMin"/>
              <x14:cfvo type="autoMax"/>
              <x14:negativeFillColor rgb="FFFF0000"/>
              <x14:axisColor rgb="FF000000"/>
            </x14:dataBar>
          </x14:cfRule>
          <x14:cfRule type="dataBar" id="{C69AC368-B94A-43DC-9D75-9F21EB8E6284}">
            <x14:dataBar minLength="0" maxLength="100" gradient="0">
              <x14:cfvo type="num">
                <xm:f>0</xm:f>
              </x14:cfvo>
              <x14:cfvo type="num">
                <xm:f>1</xm:f>
              </x14:cfvo>
              <x14:negativeFillColor rgb="FFFF0000"/>
              <x14:axisColor rgb="FF000000"/>
            </x14:dataBar>
          </x14:cfRule>
          <x14:cfRule type="dataBar" id="{640CC411-B872-4943-B45D-9E87B4E3CB17}">
            <x14:dataBar minLength="0" maxLength="100" border="1" negativeBarBorderColorSameAsPositive="0">
              <x14:cfvo type="autoMin"/>
              <x14:cfvo type="autoMax"/>
              <x14:borderColor rgb="FF008AEF"/>
              <x14:negativeFillColor rgb="FFFF0000"/>
              <x14:negativeBorderColor rgb="FFFF0000"/>
              <x14:axisColor rgb="FF000000"/>
            </x14:dataBar>
          </x14:cfRule>
          <xm:sqref>Q64:Q76</xm:sqref>
        </x14:conditionalFormatting>
        <x14:conditionalFormatting xmlns:xm="http://schemas.microsoft.com/office/excel/2006/main">
          <x14:cfRule type="dataBar" id="{D3C6D85A-6380-4E08-A6C9-4D545CB2096C}">
            <x14:dataBar minLength="0" maxLength="100">
              <x14:cfvo type="num">
                <xm:f>0</xm:f>
              </x14:cfvo>
              <x14:cfvo type="num">
                <xm:f>1</xm:f>
              </x14:cfvo>
              <x14:negativeFillColor rgb="FFFF0000"/>
              <x14:axisColor rgb="FF000000"/>
            </x14:dataBar>
          </x14:cfRule>
          <x14:cfRule type="dataBar" id="{CFDAE3CB-C541-4C9E-8CAB-229DC8B26EC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49CCD95-E983-49D7-B3ED-1F9FADFC5B07}">
            <x14:dataBar minLength="0" maxLength="100">
              <x14:cfvo type="num">
                <xm:f>0</xm:f>
              </x14:cfvo>
              <x14:cfvo type="num">
                <xm:f>1</xm:f>
              </x14:cfvo>
              <x14:negativeFillColor rgb="FFFF0000"/>
              <x14:axisColor rgb="FF000000"/>
            </x14:dataBar>
          </x14:cfRule>
          <x14:cfRule type="dataBar" id="{F706AA09-FA1B-4386-BD05-A2CA62C3FE0A}">
            <x14:dataBar minLength="0" maxLength="100">
              <x14:cfvo type="autoMin"/>
              <x14:cfvo type="autoMax"/>
              <x14:negativeFillColor rgb="FFFF0000"/>
              <x14:axisColor rgb="FF000000"/>
            </x14:dataBar>
          </x14:cfRule>
          <x14:cfRule type="dataBar" id="{691D8DA8-00A5-4FC8-A54A-7482FDD76777}">
            <x14:dataBar minLength="0" maxLength="100" gradient="0">
              <x14:cfvo type="num">
                <xm:f>0</xm:f>
              </x14:cfvo>
              <x14:cfvo type="num">
                <xm:f>1</xm:f>
              </x14:cfvo>
              <x14:negativeFillColor rgb="FFFF0000"/>
              <x14:axisColor rgb="FF000000"/>
            </x14:dataBar>
          </x14:cfRule>
          <x14:cfRule type="dataBar" id="{7E24000F-EAE4-4586-A0EC-B70BC8AD0F7C}">
            <x14:dataBar minLength="0" maxLength="100" border="1" negativeBarBorderColorSameAsPositive="0">
              <x14:cfvo type="autoMin"/>
              <x14:cfvo type="autoMax"/>
              <x14:borderColor rgb="FF008AEF"/>
              <x14:negativeFillColor rgb="FFFF0000"/>
              <x14:negativeBorderColor rgb="FFFF0000"/>
              <x14:axisColor rgb="FF000000"/>
            </x14:dataBar>
          </x14:cfRule>
          <xm:sqref>Q80:Q83</xm:sqref>
        </x14:conditionalFormatting>
        <x14:conditionalFormatting xmlns:xm="http://schemas.microsoft.com/office/excel/2006/main">
          <x14:cfRule type="dataBar" id="{0B6E5CAB-E6CB-47CA-B729-747F49C88EA2}">
            <x14:dataBar minLength="0" maxLength="100">
              <x14:cfvo type="num">
                <xm:f>0</xm:f>
              </x14:cfvo>
              <x14:cfvo type="num">
                <xm:f>1</xm:f>
              </x14:cfvo>
              <x14:negativeFillColor rgb="FFFF0000"/>
              <x14:axisColor rgb="FF000000"/>
            </x14:dataBar>
          </x14:cfRule>
          <x14:cfRule type="dataBar" id="{129EBFDA-AE45-4B71-AFB3-765DD806DF9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8506FE0-B503-4607-85C6-5F77BA30B0CF}">
            <x14:dataBar minLength="0" maxLength="100">
              <x14:cfvo type="num">
                <xm:f>0</xm:f>
              </x14:cfvo>
              <x14:cfvo type="num">
                <xm:f>1</xm:f>
              </x14:cfvo>
              <x14:negativeFillColor rgb="FFFF0000"/>
              <x14:axisColor rgb="FF000000"/>
            </x14:dataBar>
          </x14:cfRule>
          <x14:cfRule type="dataBar" id="{5538E080-3ED4-4345-A948-2A602181C48A}">
            <x14:dataBar minLength="0" maxLength="100">
              <x14:cfvo type="autoMin"/>
              <x14:cfvo type="autoMax"/>
              <x14:negativeFillColor rgb="FFFF0000"/>
              <x14:axisColor rgb="FF000000"/>
            </x14:dataBar>
          </x14:cfRule>
          <x14:cfRule type="dataBar" id="{22A8E947-A559-434F-A5C7-B8A9E01EB901}">
            <x14:dataBar minLength="0" maxLength="100" gradient="0">
              <x14:cfvo type="num">
                <xm:f>0</xm:f>
              </x14:cfvo>
              <x14:cfvo type="num">
                <xm:f>1</xm:f>
              </x14:cfvo>
              <x14:negativeFillColor rgb="FFFF0000"/>
              <x14:axisColor rgb="FF000000"/>
            </x14:dataBar>
          </x14:cfRule>
          <x14:cfRule type="dataBar" id="{AD94DBA5-45DF-4E5E-B9F9-1768CCD043F5}">
            <x14:dataBar minLength="0" maxLength="100" border="1" negativeBarBorderColorSameAsPositive="0">
              <x14:cfvo type="autoMin"/>
              <x14:cfvo type="autoMax"/>
              <x14:borderColor rgb="FF008AEF"/>
              <x14:negativeFillColor rgb="FFFF0000"/>
              <x14:negativeBorderColor rgb="FFFF0000"/>
              <x14:axisColor rgb="FF000000"/>
            </x14:dataBar>
          </x14:cfRule>
          <xm:sqref>Q86:Q113</xm:sqref>
        </x14:conditionalFormatting>
        <x14:conditionalFormatting xmlns:xm="http://schemas.microsoft.com/office/excel/2006/main">
          <x14:cfRule type="dataBar" id="{DB373A9C-0BE1-4E71-9D21-568B9044E4B3}">
            <x14:dataBar minLength="0" maxLength="100">
              <x14:cfvo type="num">
                <xm:f>0</xm:f>
              </x14:cfvo>
              <x14:cfvo type="num">
                <xm:f>1</xm:f>
              </x14:cfvo>
              <x14:negativeFillColor rgb="FFFF0000"/>
              <x14:axisColor rgb="FF000000"/>
            </x14:dataBar>
          </x14:cfRule>
          <x14:cfRule type="dataBar" id="{8745FA39-01D0-41F8-8A28-BB65115C86F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2BE7E13-4097-4744-BFCF-46A8AE1BD953}">
            <x14:dataBar minLength="0" maxLength="100">
              <x14:cfvo type="num">
                <xm:f>0</xm:f>
              </x14:cfvo>
              <x14:cfvo type="num">
                <xm:f>1</xm:f>
              </x14:cfvo>
              <x14:negativeFillColor rgb="FFFF0000"/>
              <x14:axisColor rgb="FF000000"/>
            </x14:dataBar>
          </x14:cfRule>
          <x14:cfRule type="dataBar" id="{AEA4454E-2663-4A7C-A3ED-86E2D54F515F}">
            <x14:dataBar minLength="0" maxLength="100">
              <x14:cfvo type="autoMin"/>
              <x14:cfvo type="autoMax"/>
              <x14:negativeFillColor rgb="FFFF0000"/>
              <x14:axisColor rgb="FF000000"/>
            </x14:dataBar>
          </x14:cfRule>
          <x14:cfRule type="dataBar" id="{04D981EF-7B28-4809-8B7C-7D5A2EE95001}">
            <x14:dataBar minLength="0" maxLength="100" gradient="0">
              <x14:cfvo type="num">
                <xm:f>0</xm:f>
              </x14:cfvo>
              <x14:cfvo type="num">
                <xm:f>1</xm:f>
              </x14:cfvo>
              <x14:negativeFillColor rgb="FFFF0000"/>
              <x14:axisColor rgb="FF000000"/>
            </x14:dataBar>
          </x14:cfRule>
          <x14:cfRule type="dataBar" id="{08DBBC49-BE3B-4EEB-9FC8-67A15FDE7A08}">
            <x14:dataBar minLength="0" maxLength="100" border="1" negativeBarBorderColorSameAsPositive="0">
              <x14:cfvo type="autoMin"/>
              <x14:cfvo type="autoMax"/>
              <x14:borderColor rgb="FF008AEF"/>
              <x14:negativeFillColor rgb="FFFF0000"/>
              <x14:negativeBorderColor rgb="FFFF0000"/>
              <x14:axisColor rgb="FF000000"/>
            </x14:dataBar>
          </x14:cfRule>
          <xm:sqref>Q116:Q121</xm:sqref>
        </x14:conditionalFormatting>
        <x14:conditionalFormatting xmlns:xm="http://schemas.microsoft.com/office/excel/2006/main">
          <x14:cfRule type="dataBar" id="{76C5C544-D9B6-4437-BE62-DEC2DBA0A110}">
            <x14:dataBar minLength="0" maxLength="100">
              <x14:cfvo type="num">
                <xm:f>0</xm:f>
              </x14:cfvo>
              <x14:cfvo type="num">
                <xm:f>1</xm:f>
              </x14:cfvo>
              <x14:negativeFillColor rgb="FFFF0000"/>
              <x14:axisColor rgb="FF000000"/>
            </x14:dataBar>
          </x14:cfRule>
          <x14:cfRule type="dataBar" id="{5432CEDB-73C5-49E1-94A3-DDBCF68CC85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FD59DA0-5A75-45A4-A3CE-D396C81B97AF}">
            <x14:dataBar minLength="0" maxLength="100">
              <x14:cfvo type="num">
                <xm:f>0</xm:f>
              </x14:cfvo>
              <x14:cfvo type="num">
                <xm:f>1</xm:f>
              </x14:cfvo>
              <x14:negativeFillColor rgb="FFFF0000"/>
              <x14:axisColor rgb="FF000000"/>
            </x14:dataBar>
          </x14:cfRule>
          <x14:cfRule type="dataBar" id="{E23D8BEF-453D-4867-96B0-18FB766CAAC8}">
            <x14:dataBar minLength="0" maxLength="100">
              <x14:cfvo type="autoMin"/>
              <x14:cfvo type="autoMax"/>
              <x14:negativeFillColor rgb="FFFF0000"/>
              <x14:axisColor rgb="FF000000"/>
            </x14:dataBar>
          </x14:cfRule>
          <x14:cfRule type="dataBar" id="{4403D275-D532-4F74-848E-EFC7C66A1BE6}">
            <x14:dataBar minLength="0" maxLength="100" gradient="0">
              <x14:cfvo type="num">
                <xm:f>0</xm:f>
              </x14:cfvo>
              <x14:cfvo type="num">
                <xm:f>1</xm:f>
              </x14:cfvo>
              <x14:negativeFillColor rgb="FFFF0000"/>
              <x14:axisColor rgb="FF000000"/>
            </x14:dataBar>
          </x14:cfRule>
          <x14:cfRule type="dataBar" id="{69BB65CF-0147-4A3E-BC49-3D91BC4BF3D1}">
            <x14:dataBar minLength="0" maxLength="100" border="1" negativeBarBorderColorSameAsPositive="0">
              <x14:cfvo type="autoMin"/>
              <x14:cfvo type="autoMax"/>
              <x14:borderColor rgb="FF008AEF"/>
              <x14:negativeFillColor rgb="FFFF0000"/>
              <x14:negativeBorderColor rgb="FFFF0000"/>
              <x14:axisColor rgb="FF000000"/>
            </x14:dataBar>
          </x14:cfRule>
          <xm:sqref>R9</xm:sqref>
        </x14:conditionalFormatting>
        <x14:conditionalFormatting xmlns:xm="http://schemas.microsoft.com/office/excel/2006/main">
          <x14:cfRule type="dataBar" id="{DBD25215-9DC3-4063-8401-57456775E95B}">
            <x14:dataBar minLength="0" maxLength="100">
              <x14:cfvo type="num">
                <xm:f>0</xm:f>
              </x14:cfvo>
              <x14:cfvo type="num">
                <xm:f>1</xm:f>
              </x14:cfvo>
              <x14:negativeFillColor rgb="FFFF0000"/>
              <x14:axisColor rgb="FF000000"/>
            </x14:dataBar>
          </x14:cfRule>
          <x14:cfRule type="dataBar" id="{A01E3EA8-ED02-4D46-9135-1F7E571D91C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DC25B78-EAAA-4F0C-ABCB-797D87B0C963}">
            <x14:dataBar minLength="0" maxLength="100">
              <x14:cfvo type="num">
                <xm:f>0</xm:f>
              </x14:cfvo>
              <x14:cfvo type="num">
                <xm:f>1</xm:f>
              </x14:cfvo>
              <x14:negativeFillColor rgb="FFFF0000"/>
              <x14:axisColor rgb="FF000000"/>
            </x14:dataBar>
          </x14:cfRule>
          <x14:cfRule type="dataBar" id="{1B10AABF-4A8D-43ED-9C17-9ED45152839A}">
            <x14:dataBar minLength="0" maxLength="100">
              <x14:cfvo type="autoMin"/>
              <x14:cfvo type="autoMax"/>
              <x14:negativeFillColor rgb="FFFF0000"/>
              <x14:axisColor rgb="FF000000"/>
            </x14:dataBar>
          </x14:cfRule>
          <x14:cfRule type="dataBar" id="{A5C94110-9815-479F-9F3C-7073A3A0CF2D}">
            <x14:dataBar minLength="0" maxLength="100" gradient="0">
              <x14:cfvo type="num">
                <xm:f>0</xm:f>
              </x14:cfvo>
              <x14:cfvo type="num">
                <xm:f>1</xm:f>
              </x14:cfvo>
              <x14:negativeFillColor rgb="FFFF0000"/>
              <x14:axisColor rgb="FF000000"/>
            </x14:dataBar>
          </x14:cfRule>
          <x14:cfRule type="dataBar" id="{EFA6E699-1C51-475D-80BA-77D116C7832B}">
            <x14:dataBar minLength="0" maxLength="100" border="1" negativeBarBorderColorSameAsPositive="0">
              <x14:cfvo type="autoMin"/>
              <x14:cfvo type="autoMax"/>
              <x14:borderColor rgb="FF008AEF"/>
              <x14:negativeFillColor rgb="FFFF0000"/>
              <x14:negativeBorderColor rgb="FFFF0000"/>
              <x14:axisColor rgb="FF000000"/>
            </x14:dataBar>
          </x14:cfRule>
          <xm:sqref>R10</xm:sqref>
        </x14:conditionalFormatting>
        <x14:conditionalFormatting xmlns:xm="http://schemas.microsoft.com/office/excel/2006/main">
          <x14:cfRule type="dataBar" id="{9C0BE153-4D6C-477C-B339-FDF305ED9766}">
            <x14:dataBar minLength="0" maxLength="100">
              <x14:cfvo type="num">
                <xm:f>0</xm:f>
              </x14:cfvo>
              <x14:cfvo type="num">
                <xm:f>1</xm:f>
              </x14:cfvo>
              <x14:negativeFillColor rgb="FFFF0000"/>
              <x14:axisColor rgb="FF000000"/>
            </x14:dataBar>
          </x14:cfRule>
          <x14:cfRule type="dataBar" id="{1FBEC986-74C5-4FF1-8909-1E52799FC6D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1C71688-06FF-4E83-9A24-617B34CAE1DA}">
            <x14:dataBar minLength="0" maxLength="100">
              <x14:cfvo type="num">
                <xm:f>0</xm:f>
              </x14:cfvo>
              <x14:cfvo type="num">
                <xm:f>1</xm:f>
              </x14:cfvo>
              <x14:negativeFillColor rgb="FFFF0000"/>
              <x14:axisColor rgb="FF000000"/>
            </x14:dataBar>
          </x14:cfRule>
          <x14:cfRule type="dataBar" id="{404F7824-A581-404C-ADF8-82D4C4EEC750}">
            <x14:dataBar minLength="0" maxLength="100">
              <x14:cfvo type="autoMin"/>
              <x14:cfvo type="autoMax"/>
              <x14:negativeFillColor rgb="FFFF0000"/>
              <x14:axisColor rgb="FF000000"/>
            </x14:dataBar>
          </x14:cfRule>
          <x14:cfRule type="dataBar" id="{DE3EF0D7-9260-4169-85BC-C6F5BDC0F7C4}">
            <x14:dataBar minLength="0" maxLength="100" gradient="0">
              <x14:cfvo type="num">
                <xm:f>0</xm:f>
              </x14:cfvo>
              <x14:cfvo type="num">
                <xm:f>1</xm:f>
              </x14:cfvo>
              <x14:negativeFillColor rgb="FFFF0000"/>
              <x14:axisColor rgb="FF000000"/>
            </x14:dataBar>
          </x14:cfRule>
          <x14:cfRule type="dataBar" id="{D63B06B9-1EE7-490F-A6B8-9B88C4FAEB74}">
            <x14:dataBar minLength="0" maxLength="100" border="1" negativeBarBorderColorSameAsPositive="0">
              <x14:cfvo type="autoMin"/>
              <x14:cfvo type="autoMax"/>
              <x14:borderColor rgb="FF008AEF"/>
              <x14:negativeFillColor rgb="FFFF0000"/>
              <x14:negativeBorderColor rgb="FFFF0000"/>
              <x14:axisColor rgb="FF000000"/>
            </x14:dataBar>
          </x14:cfRule>
          <xm:sqref>R15</xm:sqref>
        </x14:conditionalFormatting>
        <x14:conditionalFormatting xmlns:xm="http://schemas.microsoft.com/office/excel/2006/main">
          <x14:cfRule type="dataBar" id="{B398C7D2-E3F2-4CE1-BA5B-9340BB9E85C0}">
            <x14:dataBar minLength="0" maxLength="100">
              <x14:cfvo type="num">
                <xm:f>0</xm:f>
              </x14:cfvo>
              <x14:cfvo type="num">
                <xm:f>1</xm:f>
              </x14:cfvo>
              <x14:negativeFillColor rgb="FFFF0000"/>
              <x14:axisColor rgb="FF000000"/>
            </x14:dataBar>
          </x14:cfRule>
          <x14:cfRule type="dataBar" id="{80E48B5D-579E-4843-B7A5-450F2D04B82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4EACD38-BA54-4D6D-9FF0-10B8205E9A23}">
            <x14:dataBar minLength="0" maxLength="100">
              <x14:cfvo type="num">
                <xm:f>0</xm:f>
              </x14:cfvo>
              <x14:cfvo type="num">
                <xm:f>1</xm:f>
              </x14:cfvo>
              <x14:negativeFillColor rgb="FFFF0000"/>
              <x14:axisColor rgb="FF000000"/>
            </x14:dataBar>
          </x14:cfRule>
          <x14:cfRule type="dataBar" id="{A711E53B-B37D-4F11-BF46-1EE72BCA8852}">
            <x14:dataBar minLength="0" maxLength="100">
              <x14:cfvo type="autoMin"/>
              <x14:cfvo type="autoMax"/>
              <x14:negativeFillColor rgb="FFFF0000"/>
              <x14:axisColor rgb="FF000000"/>
            </x14:dataBar>
          </x14:cfRule>
          <x14:cfRule type="dataBar" id="{56D50654-1DB5-422A-9F3C-9F786B3CC0CB}">
            <x14:dataBar minLength="0" maxLength="100" gradient="0">
              <x14:cfvo type="num">
                <xm:f>0</xm:f>
              </x14:cfvo>
              <x14:cfvo type="num">
                <xm:f>1</xm:f>
              </x14:cfvo>
              <x14:negativeFillColor rgb="FFFF0000"/>
              <x14:axisColor rgb="FF000000"/>
            </x14:dataBar>
          </x14:cfRule>
          <x14:cfRule type="dataBar" id="{E644EE54-2DAA-4558-AFE6-657F7CDE0C0E}">
            <x14:dataBar minLength="0" maxLength="100" border="1" negativeBarBorderColorSameAsPositive="0">
              <x14:cfvo type="autoMin"/>
              <x14:cfvo type="autoMax"/>
              <x14:borderColor rgb="FF008AEF"/>
              <x14:negativeFillColor rgb="FFFF0000"/>
              <x14:negativeBorderColor rgb="FFFF0000"/>
              <x14:axisColor rgb="FF000000"/>
            </x14:dataBar>
          </x14:cfRule>
          <xm:sqref>R16:R55 R11:R14</xm:sqref>
        </x14:conditionalFormatting>
        <x14:conditionalFormatting xmlns:xm="http://schemas.microsoft.com/office/excel/2006/main">
          <x14:cfRule type="dataBar" id="{C67BFE33-B43F-4401-A864-49997C16A149}">
            <x14:dataBar minLength="0" maxLength="100">
              <x14:cfvo type="num">
                <xm:f>0</xm:f>
              </x14:cfvo>
              <x14:cfvo type="num">
                <xm:f>1</xm:f>
              </x14:cfvo>
              <x14:negativeFillColor rgb="FFFF0000"/>
              <x14:axisColor rgb="FF000000"/>
            </x14:dataBar>
          </x14:cfRule>
          <x14:cfRule type="dataBar" id="{593FC888-B493-4230-B7D0-48283AEE9AF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2916FB9-BC27-416F-9F9F-B4D6B5908482}">
            <x14:dataBar minLength="0" maxLength="100">
              <x14:cfvo type="num">
                <xm:f>0</xm:f>
              </x14:cfvo>
              <x14:cfvo type="num">
                <xm:f>1</xm:f>
              </x14:cfvo>
              <x14:negativeFillColor rgb="FFFF0000"/>
              <x14:axisColor rgb="FF000000"/>
            </x14:dataBar>
          </x14:cfRule>
          <x14:cfRule type="dataBar" id="{0B7C9CDD-48F8-4F0A-BF0D-0448645067BB}">
            <x14:dataBar minLength="0" maxLength="100">
              <x14:cfvo type="autoMin"/>
              <x14:cfvo type="autoMax"/>
              <x14:negativeFillColor rgb="FFFF0000"/>
              <x14:axisColor rgb="FF000000"/>
            </x14:dataBar>
          </x14:cfRule>
          <x14:cfRule type="dataBar" id="{66D2F2C5-8D26-45A3-A825-D19199F81FFE}">
            <x14:dataBar minLength="0" maxLength="100" gradient="0">
              <x14:cfvo type="num">
                <xm:f>0</xm:f>
              </x14:cfvo>
              <x14:cfvo type="num">
                <xm:f>1</xm:f>
              </x14:cfvo>
              <x14:negativeFillColor rgb="FFFF0000"/>
              <x14:axisColor rgb="FF000000"/>
            </x14:dataBar>
          </x14:cfRule>
          <x14:cfRule type="dataBar" id="{4060B8F8-021A-4B5E-BB99-CD78F9B11014}">
            <x14:dataBar minLength="0" maxLength="100" border="1" negativeBarBorderColorSameAsPositive="0">
              <x14:cfvo type="autoMin"/>
              <x14:cfvo type="autoMax"/>
              <x14:borderColor rgb="FF008AEF"/>
              <x14:negativeFillColor rgb="FFFF0000"/>
              <x14:negativeBorderColor rgb="FFFF0000"/>
              <x14:axisColor rgb="FF000000"/>
            </x14:dataBar>
          </x14:cfRule>
          <xm:sqref>R59:R60</xm:sqref>
        </x14:conditionalFormatting>
        <x14:conditionalFormatting xmlns:xm="http://schemas.microsoft.com/office/excel/2006/main">
          <x14:cfRule type="dataBar" id="{108C2E7E-02AB-4A8A-B9F0-F3A9AD12D015}">
            <x14:dataBar minLength="0" maxLength="100">
              <x14:cfvo type="num">
                <xm:f>0</xm:f>
              </x14:cfvo>
              <x14:cfvo type="num">
                <xm:f>1</xm:f>
              </x14:cfvo>
              <x14:negativeFillColor rgb="FFFF0000"/>
              <x14:axisColor rgb="FF000000"/>
            </x14:dataBar>
          </x14:cfRule>
          <x14:cfRule type="dataBar" id="{A45BC835-FBFE-4CCF-A6B8-113E1C79759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C569840-1618-4B06-AF08-0821996503BE}">
            <x14:dataBar minLength="0" maxLength="100">
              <x14:cfvo type="num">
                <xm:f>0</xm:f>
              </x14:cfvo>
              <x14:cfvo type="num">
                <xm:f>1</xm:f>
              </x14:cfvo>
              <x14:negativeFillColor rgb="FFFF0000"/>
              <x14:axisColor rgb="FF000000"/>
            </x14:dataBar>
          </x14:cfRule>
          <x14:cfRule type="dataBar" id="{5686D328-FAF3-4407-9A38-5CDFA2F3D112}">
            <x14:dataBar minLength="0" maxLength="100">
              <x14:cfvo type="autoMin"/>
              <x14:cfvo type="autoMax"/>
              <x14:negativeFillColor rgb="FFFF0000"/>
              <x14:axisColor rgb="FF000000"/>
            </x14:dataBar>
          </x14:cfRule>
          <x14:cfRule type="dataBar" id="{20FBF2AB-29CE-46AB-B46C-0063D6F1EDA3}">
            <x14:dataBar minLength="0" maxLength="100" gradient="0">
              <x14:cfvo type="num">
                <xm:f>0</xm:f>
              </x14:cfvo>
              <x14:cfvo type="num">
                <xm:f>1</xm:f>
              </x14:cfvo>
              <x14:negativeFillColor rgb="FFFF0000"/>
              <x14:axisColor rgb="FF000000"/>
            </x14:dataBar>
          </x14:cfRule>
          <x14:cfRule type="dataBar" id="{20710752-B9EA-4A85-9AAE-0C441A622E07}">
            <x14:dataBar minLength="0" maxLength="100" border="1" negativeBarBorderColorSameAsPositive="0">
              <x14:cfvo type="autoMin"/>
              <x14:cfvo type="autoMax"/>
              <x14:borderColor rgb="FF008AEF"/>
              <x14:negativeFillColor rgb="FFFF0000"/>
              <x14:negativeBorderColor rgb="FFFF0000"/>
              <x14:axisColor rgb="FF000000"/>
            </x14:dataBar>
          </x14:cfRule>
          <xm:sqref>R64:R76</xm:sqref>
        </x14:conditionalFormatting>
        <x14:conditionalFormatting xmlns:xm="http://schemas.microsoft.com/office/excel/2006/main">
          <x14:cfRule type="dataBar" id="{8A0E4DAE-7580-434F-A17E-EAE95A035EAA}">
            <x14:dataBar minLength="0" maxLength="100">
              <x14:cfvo type="num">
                <xm:f>0</xm:f>
              </x14:cfvo>
              <x14:cfvo type="num">
                <xm:f>1</xm:f>
              </x14:cfvo>
              <x14:negativeFillColor rgb="FFFF0000"/>
              <x14:axisColor rgb="FF000000"/>
            </x14:dataBar>
          </x14:cfRule>
          <x14:cfRule type="dataBar" id="{9E0E6D48-DFEB-4B1B-A64B-6C85959B96E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865026B-3948-42F2-8272-5F4948B11A38}">
            <x14:dataBar minLength="0" maxLength="100">
              <x14:cfvo type="num">
                <xm:f>0</xm:f>
              </x14:cfvo>
              <x14:cfvo type="num">
                <xm:f>1</xm:f>
              </x14:cfvo>
              <x14:negativeFillColor rgb="FFFF0000"/>
              <x14:axisColor rgb="FF000000"/>
            </x14:dataBar>
          </x14:cfRule>
          <x14:cfRule type="dataBar" id="{96194773-7563-4F32-9FA8-BB0330BC9DA4}">
            <x14:dataBar minLength="0" maxLength="100">
              <x14:cfvo type="autoMin"/>
              <x14:cfvo type="autoMax"/>
              <x14:negativeFillColor rgb="FFFF0000"/>
              <x14:axisColor rgb="FF000000"/>
            </x14:dataBar>
          </x14:cfRule>
          <x14:cfRule type="dataBar" id="{BAF8DE1A-721C-4C3D-930A-3A7200755534}">
            <x14:dataBar minLength="0" maxLength="100" gradient="0">
              <x14:cfvo type="num">
                <xm:f>0</xm:f>
              </x14:cfvo>
              <x14:cfvo type="num">
                <xm:f>1</xm:f>
              </x14:cfvo>
              <x14:negativeFillColor rgb="FFFF0000"/>
              <x14:axisColor rgb="FF000000"/>
            </x14:dataBar>
          </x14:cfRule>
          <x14:cfRule type="dataBar" id="{460C5F19-09E8-4983-A661-8DF2F373F3A1}">
            <x14:dataBar minLength="0" maxLength="100" border="1" negativeBarBorderColorSameAsPositive="0">
              <x14:cfvo type="autoMin"/>
              <x14:cfvo type="autoMax"/>
              <x14:borderColor rgb="FF008AEF"/>
              <x14:negativeFillColor rgb="FFFF0000"/>
              <x14:negativeBorderColor rgb="FFFF0000"/>
              <x14:axisColor rgb="FF000000"/>
            </x14:dataBar>
          </x14:cfRule>
          <xm:sqref>R80:R83</xm:sqref>
        </x14:conditionalFormatting>
        <x14:conditionalFormatting xmlns:xm="http://schemas.microsoft.com/office/excel/2006/main">
          <x14:cfRule type="dataBar" id="{630FD5A8-ED5E-4263-940A-1450F4C62370}">
            <x14:dataBar minLength="0" maxLength="100">
              <x14:cfvo type="num">
                <xm:f>0</xm:f>
              </x14:cfvo>
              <x14:cfvo type="num">
                <xm:f>1</xm:f>
              </x14:cfvo>
              <x14:negativeFillColor rgb="FFFF0000"/>
              <x14:axisColor rgb="FF000000"/>
            </x14:dataBar>
          </x14:cfRule>
          <x14:cfRule type="dataBar" id="{91A59979-4590-4D85-A165-5D85F2CF585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3ABEDAD-57F7-48CB-BB16-4ABA04439CA7}">
            <x14:dataBar minLength="0" maxLength="100">
              <x14:cfvo type="num">
                <xm:f>0</xm:f>
              </x14:cfvo>
              <x14:cfvo type="num">
                <xm:f>1</xm:f>
              </x14:cfvo>
              <x14:negativeFillColor rgb="FFFF0000"/>
              <x14:axisColor rgb="FF000000"/>
            </x14:dataBar>
          </x14:cfRule>
          <x14:cfRule type="dataBar" id="{5E3BA971-E78E-46DA-98DE-EED333B7FF3F}">
            <x14:dataBar minLength="0" maxLength="100">
              <x14:cfvo type="autoMin"/>
              <x14:cfvo type="autoMax"/>
              <x14:negativeFillColor rgb="FFFF0000"/>
              <x14:axisColor rgb="FF000000"/>
            </x14:dataBar>
          </x14:cfRule>
          <x14:cfRule type="dataBar" id="{20279CC1-A2A4-4D8A-8556-188D09103C56}">
            <x14:dataBar minLength="0" maxLength="100" gradient="0">
              <x14:cfvo type="num">
                <xm:f>0</xm:f>
              </x14:cfvo>
              <x14:cfvo type="num">
                <xm:f>1</xm:f>
              </x14:cfvo>
              <x14:negativeFillColor rgb="FFFF0000"/>
              <x14:axisColor rgb="FF000000"/>
            </x14:dataBar>
          </x14:cfRule>
          <x14:cfRule type="dataBar" id="{62C44F62-47D6-439C-84DE-6CCA36F32711}">
            <x14:dataBar minLength="0" maxLength="100" border="1" negativeBarBorderColorSameAsPositive="0">
              <x14:cfvo type="autoMin"/>
              <x14:cfvo type="autoMax"/>
              <x14:borderColor rgb="FF008AEF"/>
              <x14:negativeFillColor rgb="FFFF0000"/>
              <x14:negativeBorderColor rgb="FFFF0000"/>
              <x14:axisColor rgb="FF000000"/>
            </x14:dataBar>
          </x14:cfRule>
          <xm:sqref>R86:R113</xm:sqref>
        </x14:conditionalFormatting>
        <x14:conditionalFormatting xmlns:xm="http://schemas.microsoft.com/office/excel/2006/main">
          <x14:cfRule type="dataBar" id="{1E9AC92B-43A2-4B12-A596-BECF047A2463}">
            <x14:dataBar minLength="0" maxLength="100">
              <x14:cfvo type="num">
                <xm:f>0</xm:f>
              </x14:cfvo>
              <x14:cfvo type="num">
                <xm:f>1</xm:f>
              </x14:cfvo>
              <x14:negativeFillColor rgb="FFFF0000"/>
              <x14:axisColor rgb="FF000000"/>
            </x14:dataBar>
          </x14:cfRule>
          <x14:cfRule type="dataBar" id="{66CFDFE7-696D-4002-A607-F82517A45BE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371B532-A61B-4348-A133-AA7CD5403EE4}">
            <x14:dataBar minLength="0" maxLength="100">
              <x14:cfvo type="num">
                <xm:f>0</xm:f>
              </x14:cfvo>
              <x14:cfvo type="num">
                <xm:f>1</xm:f>
              </x14:cfvo>
              <x14:negativeFillColor rgb="FFFF0000"/>
              <x14:axisColor rgb="FF000000"/>
            </x14:dataBar>
          </x14:cfRule>
          <x14:cfRule type="dataBar" id="{708B7EFC-FED6-4C38-8BC2-D1575D72B81B}">
            <x14:dataBar minLength="0" maxLength="100">
              <x14:cfvo type="autoMin"/>
              <x14:cfvo type="autoMax"/>
              <x14:negativeFillColor rgb="FFFF0000"/>
              <x14:axisColor rgb="FF000000"/>
            </x14:dataBar>
          </x14:cfRule>
          <x14:cfRule type="dataBar" id="{A738B301-60F5-4564-9F62-05EADAB0ED8F}">
            <x14:dataBar minLength="0" maxLength="100" gradient="0">
              <x14:cfvo type="num">
                <xm:f>0</xm:f>
              </x14:cfvo>
              <x14:cfvo type="num">
                <xm:f>1</xm:f>
              </x14:cfvo>
              <x14:negativeFillColor rgb="FFFF0000"/>
              <x14:axisColor rgb="FF000000"/>
            </x14:dataBar>
          </x14:cfRule>
          <x14:cfRule type="dataBar" id="{BEF2B764-4D30-48A0-AF9C-395339FBBDED}">
            <x14:dataBar minLength="0" maxLength="100" border="1" negativeBarBorderColorSameAsPositive="0">
              <x14:cfvo type="autoMin"/>
              <x14:cfvo type="autoMax"/>
              <x14:borderColor rgb="FF008AEF"/>
              <x14:negativeFillColor rgb="FFFF0000"/>
              <x14:negativeBorderColor rgb="FFFF0000"/>
              <x14:axisColor rgb="FF000000"/>
            </x14:dataBar>
          </x14:cfRule>
          <xm:sqref>R116:R121</xm:sqref>
        </x14:conditionalFormatting>
        <x14:conditionalFormatting xmlns:xm="http://schemas.microsoft.com/office/excel/2006/main">
          <x14:cfRule type="dataBar" id="{BE67712A-5006-48C7-AC38-8AFB5264C176}">
            <x14:dataBar minLength="0" maxLength="100">
              <x14:cfvo type="num">
                <xm:f>0</xm:f>
              </x14:cfvo>
              <x14:cfvo type="num">
                <xm:f>1</xm:f>
              </x14:cfvo>
              <x14:negativeFillColor rgb="FFFF0000"/>
              <x14:axisColor rgb="FF000000"/>
            </x14:dataBar>
          </x14:cfRule>
          <x14:cfRule type="dataBar" id="{B12540AD-B949-4E78-9F4C-ABA26100068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9C0C2FF-0A08-45C3-8B25-321B9A9082D6}">
            <x14:dataBar minLength="0" maxLength="100">
              <x14:cfvo type="num">
                <xm:f>0</xm:f>
              </x14:cfvo>
              <x14:cfvo type="num">
                <xm:f>1</xm:f>
              </x14:cfvo>
              <x14:negativeFillColor rgb="FFFF0000"/>
              <x14:axisColor rgb="FF000000"/>
            </x14:dataBar>
          </x14:cfRule>
          <x14:cfRule type="dataBar" id="{0E438299-1D9B-4B13-968A-2A37F2DA87D4}">
            <x14:dataBar minLength="0" maxLength="100">
              <x14:cfvo type="autoMin"/>
              <x14:cfvo type="autoMax"/>
              <x14:negativeFillColor rgb="FFFF0000"/>
              <x14:axisColor rgb="FF000000"/>
            </x14:dataBar>
          </x14:cfRule>
          <x14:cfRule type="dataBar" id="{870FF30B-9035-4A3C-9315-596E4BBAFCC4}">
            <x14:dataBar minLength="0" maxLength="100" gradient="0">
              <x14:cfvo type="num">
                <xm:f>0</xm:f>
              </x14:cfvo>
              <x14:cfvo type="num">
                <xm:f>1</xm:f>
              </x14:cfvo>
              <x14:negativeFillColor rgb="FFFF0000"/>
              <x14:axisColor rgb="FF000000"/>
            </x14:dataBar>
          </x14:cfRule>
          <x14:cfRule type="dataBar" id="{B42DCEFB-7440-4111-AF51-FD715F2A1287}">
            <x14:dataBar minLength="0" maxLength="100" border="1" negativeBarBorderColorSameAsPositive="0">
              <x14:cfvo type="autoMin"/>
              <x14:cfvo type="autoMax"/>
              <x14:borderColor rgb="FF008AEF"/>
              <x14:negativeFillColor rgb="FFFF0000"/>
              <x14:negativeBorderColor rgb="FFFF0000"/>
              <x14:axisColor rgb="FF000000"/>
            </x14:dataBar>
          </x14:cfRule>
          <xm:sqref>S9</xm:sqref>
        </x14:conditionalFormatting>
        <x14:conditionalFormatting xmlns:xm="http://schemas.microsoft.com/office/excel/2006/main">
          <x14:cfRule type="dataBar" id="{1D6BD0C1-B008-45AC-8766-045D5A07136B}">
            <x14:dataBar minLength="0" maxLength="100">
              <x14:cfvo type="num">
                <xm:f>0</xm:f>
              </x14:cfvo>
              <x14:cfvo type="num">
                <xm:f>1</xm:f>
              </x14:cfvo>
              <x14:negativeFillColor rgb="FFFF0000"/>
              <x14:axisColor rgb="FF000000"/>
            </x14:dataBar>
          </x14:cfRule>
          <x14:cfRule type="dataBar" id="{63A12000-F6DD-4C67-B119-69BFB1E4F69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1520E4D-93C2-4293-B623-8709E0D78823}">
            <x14:dataBar minLength="0" maxLength="100">
              <x14:cfvo type="num">
                <xm:f>0</xm:f>
              </x14:cfvo>
              <x14:cfvo type="num">
                <xm:f>1</xm:f>
              </x14:cfvo>
              <x14:negativeFillColor rgb="FFFF0000"/>
              <x14:axisColor rgb="FF000000"/>
            </x14:dataBar>
          </x14:cfRule>
          <x14:cfRule type="dataBar" id="{98D0347C-BF42-4E7C-AE2D-8D12B4F1AAFF}">
            <x14:dataBar minLength="0" maxLength="100">
              <x14:cfvo type="autoMin"/>
              <x14:cfvo type="autoMax"/>
              <x14:negativeFillColor rgb="FFFF0000"/>
              <x14:axisColor rgb="FF000000"/>
            </x14:dataBar>
          </x14:cfRule>
          <x14:cfRule type="dataBar" id="{043EF3B1-6635-4564-BFBD-6A2896CDA9BA}">
            <x14:dataBar minLength="0" maxLength="100" gradient="0">
              <x14:cfvo type="num">
                <xm:f>0</xm:f>
              </x14:cfvo>
              <x14:cfvo type="num">
                <xm:f>1</xm:f>
              </x14:cfvo>
              <x14:negativeFillColor rgb="FFFF0000"/>
              <x14:axisColor rgb="FF000000"/>
            </x14:dataBar>
          </x14:cfRule>
          <x14:cfRule type="dataBar" id="{88F26C93-361D-4918-BAA2-73A242BF7D99}">
            <x14:dataBar minLength="0" maxLength="100" border="1" negativeBarBorderColorSameAsPositive="0">
              <x14:cfvo type="autoMin"/>
              <x14:cfvo type="autoMax"/>
              <x14:borderColor rgb="FF008AEF"/>
              <x14:negativeFillColor rgb="FFFF0000"/>
              <x14:negativeBorderColor rgb="FFFF0000"/>
              <x14:axisColor rgb="FF000000"/>
            </x14:dataBar>
          </x14:cfRule>
          <xm:sqref>S10</xm:sqref>
        </x14:conditionalFormatting>
        <x14:conditionalFormatting xmlns:xm="http://schemas.microsoft.com/office/excel/2006/main">
          <x14:cfRule type="dataBar" id="{21B1C845-83E2-484C-B62D-E9AA51E8D286}">
            <x14:dataBar minLength="0" maxLength="100">
              <x14:cfvo type="num">
                <xm:f>0</xm:f>
              </x14:cfvo>
              <x14:cfvo type="num">
                <xm:f>1</xm:f>
              </x14:cfvo>
              <x14:negativeFillColor rgb="FFFF0000"/>
              <x14:axisColor rgb="FF000000"/>
            </x14:dataBar>
          </x14:cfRule>
          <x14:cfRule type="dataBar" id="{84F7C4DA-3354-45F3-8E3F-E28D9F466C6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B5ADE82-2FB0-4FCC-AB8F-0E43EF3E8E7D}">
            <x14:dataBar minLength="0" maxLength="100">
              <x14:cfvo type="num">
                <xm:f>0</xm:f>
              </x14:cfvo>
              <x14:cfvo type="num">
                <xm:f>1</xm:f>
              </x14:cfvo>
              <x14:negativeFillColor rgb="FFFF0000"/>
              <x14:axisColor rgb="FF000000"/>
            </x14:dataBar>
          </x14:cfRule>
          <x14:cfRule type="dataBar" id="{40F186EB-6E12-4DD4-970F-4EA4AFBB8855}">
            <x14:dataBar minLength="0" maxLength="100">
              <x14:cfvo type="autoMin"/>
              <x14:cfvo type="autoMax"/>
              <x14:negativeFillColor rgb="FFFF0000"/>
              <x14:axisColor rgb="FF000000"/>
            </x14:dataBar>
          </x14:cfRule>
          <x14:cfRule type="dataBar" id="{ABCFDD54-444E-48B2-989A-14CDF88941E4}">
            <x14:dataBar minLength="0" maxLength="100" gradient="0">
              <x14:cfvo type="num">
                <xm:f>0</xm:f>
              </x14:cfvo>
              <x14:cfvo type="num">
                <xm:f>1</xm:f>
              </x14:cfvo>
              <x14:negativeFillColor rgb="FFFF0000"/>
              <x14:axisColor rgb="FF000000"/>
            </x14:dataBar>
          </x14:cfRule>
          <x14:cfRule type="dataBar" id="{994D3EB2-6B96-4A26-AB9D-047857BC1321}">
            <x14:dataBar minLength="0" maxLength="100" border="1" negativeBarBorderColorSameAsPositive="0">
              <x14:cfvo type="autoMin"/>
              <x14:cfvo type="autoMax"/>
              <x14:borderColor rgb="FF008AEF"/>
              <x14:negativeFillColor rgb="FFFF0000"/>
              <x14:negativeBorderColor rgb="FFFF0000"/>
              <x14:axisColor rgb="FF000000"/>
            </x14:dataBar>
          </x14:cfRule>
          <xm:sqref>S15</xm:sqref>
        </x14:conditionalFormatting>
        <x14:conditionalFormatting xmlns:xm="http://schemas.microsoft.com/office/excel/2006/main">
          <x14:cfRule type="dataBar" id="{4B25FF83-A915-4A7F-B922-7F2E2B58DA44}">
            <x14:dataBar minLength="0" maxLength="100">
              <x14:cfvo type="num">
                <xm:f>0</xm:f>
              </x14:cfvo>
              <x14:cfvo type="num">
                <xm:f>1</xm:f>
              </x14:cfvo>
              <x14:negativeFillColor rgb="FFFF0000"/>
              <x14:axisColor rgb="FF000000"/>
            </x14:dataBar>
          </x14:cfRule>
          <x14:cfRule type="dataBar" id="{1CE26B12-CB4E-4FCF-B453-AC5526495C7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5BE3328-0F74-4AE7-93F6-A50271BB703E}">
            <x14:dataBar minLength="0" maxLength="100">
              <x14:cfvo type="num">
                <xm:f>0</xm:f>
              </x14:cfvo>
              <x14:cfvo type="num">
                <xm:f>1</xm:f>
              </x14:cfvo>
              <x14:negativeFillColor rgb="FFFF0000"/>
              <x14:axisColor rgb="FF000000"/>
            </x14:dataBar>
          </x14:cfRule>
          <x14:cfRule type="dataBar" id="{2FF9BA05-1E7E-46BF-A7B8-EE12BAA89825}">
            <x14:dataBar minLength="0" maxLength="100">
              <x14:cfvo type="autoMin"/>
              <x14:cfvo type="autoMax"/>
              <x14:negativeFillColor rgb="FFFF0000"/>
              <x14:axisColor rgb="FF000000"/>
            </x14:dataBar>
          </x14:cfRule>
          <x14:cfRule type="dataBar" id="{0565AE9E-6C7E-45D3-8812-B4544C03CB8F}">
            <x14:dataBar minLength="0" maxLength="100" gradient="0">
              <x14:cfvo type="num">
                <xm:f>0</xm:f>
              </x14:cfvo>
              <x14:cfvo type="num">
                <xm:f>1</xm:f>
              </x14:cfvo>
              <x14:negativeFillColor rgb="FFFF0000"/>
              <x14:axisColor rgb="FF000000"/>
            </x14:dataBar>
          </x14:cfRule>
          <x14:cfRule type="dataBar" id="{A31E1EAF-672C-4B85-BF23-514102397EB1}">
            <x14:dataBar minLength="0" maxLength="100" border="1" negativeBarBorderColorSameAsPositive="0">
              <x14:cfvo type="autoMin"/>
              <x14:cfvo type="autoMax"/>
              <x14:borderColor rgb="FF008AEF"/>
              <x14:negativeFillColor rgb="FFFF0000"/>
              <x14:negativeBorderColor rgb="FFFF0000"/>
              <x14:axisColor rgb="FF000000"/>
            </x14:dataBar>
          </x14:cfRule>
          <xm:sqref>S16:S55 S11:S14</xm:sqref>
        </x14:conditionalFormatting>
        <x14:conditionalFormatting xmlns:xm="http://schemas.microsoft.com/office/excel/2006/main">
          <x14:cfRule type="dataBar" id="{CBEFE655-4F4C-4CB2-A9BA-A6D82D740014}">
            <x14:dataBar minLength="0" maxLength="100">
              <x14:cfvo type="num">
                <xm:f>0</xm:f>
              </x14:cfvo>
              <x14:cfvo type="num">
                <xm:f>1</xm:f>
              </x14:cfvo>
              <x14:negativeFillColor rgb="FFFF0000"/>
              <x14:axisColor rgb="FF000000"/>
            </x14:dataBar>
          </x14:cfRule>
          <x14:cfRule type="dataBar" id="{C12062C2-1445-48FB-8E1A-5673738FDAC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1BD25C0-059E-4F9D-BDCC-6B437DF0DE9F}">
            <x14:dataBar minLength="0" maxLength="100">
              <x14:cfvo type="num">
                <xm:f>0</xm:f>
              </x14:cfvo>
              <x14:cfvo type="num">
                <xm:f>1</xm:f>
              </x14:cfvo>
              <x14:negativeFillColor rgb="FFFF0000"/>
              <x14:axisColor rgb="FF000000"/>
            </x14:dataBar>
          </x14:cfRule>
          <x14:cfRule type="dataBar" id="{3BCF362A-E6E4-4946-BF9F-EA92AE259485}">
            <x14:dataBar minLength="0" maxLength="100">
              <x14:cfvo type="autoMin"/>
              <x14:cfvo type="autoMax"/>
              <x14:negativeFillColor rgb="FFFF0000"/>
              <x14:axisColor rgb="FF000000"/>
            </x14:dataBar>
          </x14:cfRule>
          <x14:cfRule type="dataBar" id="{CB201C6D-A257-4A8A-BEC5-6183C20D9C64}">
            <x14:dataBar minLength="0" maxLength="100" gradient="0">
              <x14:cfvo type="num">
                <xm:f>0</xm:f>
              </x14:cfvo>
              <x14:cfvo type="num">
                <xm:f>1</xm:f>
              </x14:cfvo>
              <x14:negativeFillColor rgb="FFFF0000"/>
              <x14:axisColor rgb="FF000000"/>
            </x14:dataBar>
          </x14:cfRule>
          <x14:cfRule type="dataBar" id="{1C90854B-B683-4A27-91B5-859646D5108A}">
            <x14:dataBar minLength="0" maxLength="100" border="1" negativeBarBorderColorSameAsPositive="0">
              <x14:cfvo type="autoMin"/>
              <x14:cfvo type="autoMax"/>
              <x14:borderColor rgb="FF008AEF"/>
              <x14:negativeFillColor rgb="FFFF0000"/>
              <x14:negativeBorderColor rgb="FFFF0000"/>
              <x14:axisColor rgb="FF000000"/>
            </x14:dataBar>
          </x14:cfRule>
          <xm:sqref>S59:S60</xm:sqref>
        </x14:conditionalFormatting>
        <x14:conditionalFormatting xmlns:xm="http://schemas.microsoft.com/office/excel/2006/main">
          <x14:cfRule type="dataBar" id="{50501057-FE84-4ED3-B107-BF36B6815436}">
            <x14:dataBar minLength="0" maxLength="100">
              <x14:cfvo type="num">
                <xm:f>0</xm:f>
              </x14:cfvo>
              <x14:cfvo type="num">
                <xm:f>1</xm:f>
              </x14:cfvo>
              <x14:negativeFillColor rgb="FFFF0000"/>
              <x14:axisColor rgb="FF000000"/>
            </x14:dataBar>
          </x14:cfRule>
          <x14:cfRule type="dataBar" id="{5810E131-C92F-4BE8-B5C1-F931BF7B0FD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60C266A-6DED-404F-99ED-F51B880E443C}">
            <x14:dataBar minLength="0" maxLength="100">
              <x14:cfvo type="num">
                <xm:f>0</xm:f>
              </x14:cfvo>
              <x14:cfvo type="num">
                <xm:f>1</xm:f>
              </x14:cfvo>
              <x14:negativeFillColor rgb="FFFF0000"/>
              <x14:axisColor rgb="FF000000"/>
            </x14:dataBar>
          </x14:cfRule>
          <x14:cfRule type="dataBar" id="{A2993A88-7C88-4DAD-9268-E2E0473F3AEE}">
            <x14:dataBar minLength="0" maxLength="100">
              <x14:cfvo type="autoMin"/>
              <x14:cfvo type="autoMax"/>
              <x14:negativeFillColor rgb="FFFF0000"/>
              <x14:axisColor rgb="FF000000"/>
            </x14:dataBar>
          </x14:cfRule>
          <x14:cfRule type="dataBar" id="{6C56D286-0607-4F90-85CD-839C0BC64055}">
            <x14:dataBar minLength="0" maxLength="100" gradient="0">
              <x14:cfvo type="num">
                <xm:f>0</xm:f>
              </x14:cfvo>
              <x14:cfvo type="num">
                <xm:f>1</xm:f>
              </x14:cfvo>
              <x14:negativeFillColor rgb="FFFF0000"/>
              <x14:axisColor rgb="FF000000"/>
            </x14:dataBar>
          </x14:cfRule>
          <x14:cfRule type="dataBar" id="{05694F1C-E3B5-47F1-B389-A2CBAEABF612}">
            <x14:dataBar minLength="0" maxLength="100" border="1" negativeBarBorderColorSameAsPositive="0">
              <x14:cfvo type="autoMin"/>
              <x14:cfvo type="autoMax"/>
              <x14:borderColor rgb="FF008AEF"/>
              <x14:negativeFillColor rgb="FFFF0000"/>
              <x14:negativeBorderColor rgb="FFFF0000"/>
              <x14:axisColor rgb="FF000000"/>
            </x14:dataBar>
          </x14:cfRule>
          <xm:sqref>S64:S76</xm:sqref>
        </x14:conditionalFormatting>
        <x14:conditionalFormatting xmlns:xm="http://schemas.microsoft.com/office/excel/2006/main">
          <x14:cfRule type="dataBar" id="{0CCA6124-3442-4256-A305-BCA5A7200F07}">
            <x14:dataBar minLength="0" maxLength="100">
              <x14:cfvo type="num">
                <xm:f>0</xm:f>
              </x14:cfvo>
              <x14:cfvo type="num">
                <xm:f>1</xm:f>
              </x14:cfvo>
              <x14:negativeFillColor rgb="FFFF0000"/>
              <x14:axisColor rgb="FF000000"/>
            </x14:dataBar>
          </x14:cfRule>
          <x14:cfRule type="dataBar" id="{AEADC709-65DF-4338-B58C-BA95B94C7A6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4A97365-7590-4A39-8EA6-EFEA05784CCC}">
            <x14:dataBar minLength="0" maxLength="100">
              <x14:cfvo type="num">
                <xm:f>0</xm:f>
              </x14:cfvo>
              <x14:cfvo type="num">
                <xm:f>1</xm:f>
              </x14:cfvo>
              <x14:negativeFillColor rgb="FFFF0000"/>
              <x14:axisColor rgb="FF000000"/>
            </x14:dataBar>
          </x14:cfRule>
          <x14:cfRule type="dataBar" id="{B1449219-F3A9-4DF7-869D-10B7EF477761}">
            <x14:dataBar minLength="0" maxLength="100">
              <x14:cfvo type="autoMin"/>
              <x14:cfvo type="autoMax"/>
              <x14:negativeFillColor rgb="FFFF0000"/>
              <x14:axisColor rgb="FF000000"/>
            </x14:dataBar>
          </x14:cfRule>
          <x14:cfRule type="dataBar" id="{6E3B35D1-40F2-48BE-B0ED-6DAF4C24340C}">
            <x14:dataBar minLength="0" maxLength="100" gradient="0">
              <x14:cfvo type="num">
                <xm:f>0</xm:f>
              </x14:cfvo>
              <x14:cfvo type="num">
                <xm:f>1</xm:f>
              </x14:cfvo>
              <x14:negativeFillColor rgb="FFFF0000"/>
              <x14:axisColor rgb="FF000000"/>
            </x14:dataBar>
          </x14:cfRule>
          <x14:cfRule type="dataBar" id="{806C7575-5667-449B-A28B-3748393A1919}">
            <x14:dataBar minLength="0" maxLength="100" border="1" negativeBarBorderColorSameAsPositive="0">
              <x14:cfvo type="autoMin"/>
              <x14:cfvo type="autoMax"/>
              <x14:borderColor rgb="FF008AEF"/>
              <x14:negativeFillColor rgb="FFFF0000"/>
              <x14:negativeBorderColor rgb="FFFF0000"/>
              <x14:axisColor rgb="FF000000"/>
            </x14:dataBar>
          </x14:cfRule>
          <xm:sqref>S80:S83</xm:sqref>
        </x14:conditionalFormatting>
        <x14:conditionalFormatting xmlns:xm="http://schemas.microsoft.com/office/excel/2006/main">
          <x14:cfRule type="dataBar" id="{C1877304-9FAF-4EBF-9DF3-F515DA29B40B}">
            <x14:dataBar minLength="0" maxLength="100">
              <x14:cfvo type="num">
                <xm:f>0</xm:f>
              </x14:cfvo>
              <x14:cfvo type="num">
                <xm:f>1</xm:f>
              </x14:cfvo>
              <x14:negativeFillColor rgb="FFFF0000"/>
              <x14:axisColor rgb="FF000000"/>
            </x14:dataBar>
          </x14:cfRule>
          <x14:cfRule type="dataBar" id="{83472743-054A-44B1-800D-EAEE5975325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40C495A-1DE4-4BCF-9914-5CCB56AB1242}">
            <x14:dataBar minLength="0" maxLength="100">
              <x14:cfvo type="num">
                <xm:f>0</xm:f>
              </x14:cfvo>
              <x14:cfvo type="num">
                <xm:f>1</xm:f>
              </x14:cfvo>
              <x14:negativeFillColor rgb="FFFF0000"/>
              <x14:axisColor rgb="FF000000"/>
            </x14:dataBar>
          </x14:cfRule>
          <x14:cfRule type="dataBar" id="{FF47ACB1-E0A8-42E8-B28C-7AE7ADA586DE}">
            <x14:dataBar minLength="0" maxLength="100">
              <x14:cfvo type="autoMin"/>
              <x14:cfvo type="autoMax"/>
              <x14:negativeFillColor rgb="FFFF0000"/>
              <x14:axisColor rgb="FF000000"/>
            </x14:dataBar>
          </x14:cfRule>
          <x14:cfRule type="dataBar" id="{743F9BDD-1BAA-48EB-A579-DC2FF48D0536}">
            <x14:dataBar minLength="0" maxLength="100" gradient="0">
              <x14:cfvo type="num">
                <xm:f>0</xm:f>
              </x14:cfvo>
              <x14:cfvo type="num">
                <xm:f>1</xm:f>
              </x14:cfvo>
              <x14:negativeFillColor rgb="FFFF0000"/>
              <x14:axisColor rgb="FF000000"/>
            </x14:dataBar>
          </x14:cfRule>
          <x14:cfRule type="dataBar" id="{8EB03D6A-C73E-4139-BFEB-513E6007012C}">
            <x14:dataBar minLength="0" maxLength="100" border="1" negativeBarBorderColorSameAsPositive="0">
              <x14:cfvo type="autoMin"/>
              <x14:cfvo type="autoMax"/>
              <x14:borderColor rgb="FF008AEF"/>
              <x14:negativeFillColor rgb="FFFF0000"/>
              <x14:negativeBorderColor rgb="FFFF0000"/>
              <x14:axisColor rgb="FF000000"/>
            </x14:dataBar>
          </x14:cfRule>
          <xm:sqref>S86:S113</xm:sqref>
        </x14:conditionalFormatting>
        <x14:conditionalFormatting xmlns:xm="http://schemas.microsoft.com/office/excel/2006/main">
          <x14:cfRule type="dataBar" id="{606F8F70-7F32-420B-ACA6-7FEA8043C876}">
            <x14:dataBar minLength="0" maxLength="100">
              <x14:cfvo type="num">
                <xm:f>0</xm:f>
              </x14:cfvo>
              <x14:cfvo type="num">
                <xm:f>1</xm:f>
              </x14:cfvo>
              <x14:negativeFillColor rgb="FFFF0000"/>
              <x14:axisColor rgb="FF000000"/>
            </x14:dataBar>
          </x14:cfRule>
          <x14:cfRule type="dataBar" id="{E8DF9FB4-48C7-42D2-9B11-275B5563C19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CE1809C-1F9B-4123-9FC8-5617D6DB7C2E}">
            <x14:dataBar minLength="0" maxLength="100">
              <x14:cfvo type="num">
                <xm:f>0</xm:f>
              </x14:cfvo>
              <x14:cfvo type="num">
                <xm:f>1</xm:f>
              </x14:cfvo>
              <x14:negativeFillColor rgb="FFFF0000"/>
              <x14:axisColor rgb="FF000000"/>
            </x14:dataBar>
          </x14:cfRule>
          <x14:cfRule type="dataBar" id="{D6CF2788-7BBE-490E-A9C2-1065A3EFB57F}">
            <x14:dataBar minLength="0" maxLength="100">
              <x14:cfvo type="autoMin"/>
              <x14:cfvo type="autoMax"/>
              <x14:negativeFillColor rgb="FFFF0000"/>
              <x14:axisColor rgb="FF000000"/>
            </x14:dataBar>
          </x14:cfRule>
          <x14:cfRule type="dataBar" id="{F5DD614F-3167-43B4-92E6-DA7FB1455557}">
            <x14:dataBar minLength="0" maxLength="100" gradient="0">
              <x14:cfvo type="num">
                <xm:f>0</xm:f>
              </x14:cfvo>
              <x14:cfvo type="num">
                <xm:f>1</xm:f>
              </x14:cfvo>
              <x14:negativeFillColor rgb="FFFF0000"/>
              <x14:axisColor rgb="FF000000"/>
            </x14:dataBar>
          </x14:cfRule>
          <x14:cfRule type="dataBar" id="{7FEDC004-529F-4105-B9D6-D56C08C26227}">
            <x14:dataBar minLength="0" maxLength="100" border="1" negativeBarBorderColorSameAsPositive="0">
              <x14:cfvo type="autoMin"/>
              <x14:cfvo type="autoMax"/>
              <x14:borderColor rgb="FF008AEF"/>
              <x14:negativeFillColor rgb="FFFF0000"/>
              <x14:negativeBorderColor rgb="FFFF0000"/>
              <x14:axisColor rgb="FF000000"/>
            </x14:dataBar>
          </x14:cfRule>
          <xm:sqref>S116:S121</xm:sqref>
        </x14:conditionalFormatting>
        <x14:conditionalFormatting xmlns:xm="http://schemas.microsoft.com/office/excel/2006/main">
          <x14:cfRule type="dataBar" id="{7FEBA1E5-FB1F-4134-B581-22BED5039B60}">
            <x14:dataBar minLength="0" maxLength="100">
              <x14:cfvo type="num">
                <xm:f>0</xm:f>
              </x14:cfvo>
              <x14:cfvo type="num">
                <xm:f>1</xm:f>
              </x14:cfvo>
              <x14:negativeFillColor rgb="FFFF0000"/>
              <x14:axisColor rgb="FF000000"/>
            </x14:dataBar>
          </x14:cfRule>
          <x14:cfRule type="dataBar" id="{0CC186AF-7458-4002-B8E9-A3995E77DA8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72000B6-7A68-492C-9A38-FD74663D8396}">
            <x14:dataBar minLength="0" maxLength="100">
              <x14:cfvo type="num">
                <xm:f>0</xm:f>
              </x14:cfvo>
              <x14:cfvo type="num">
                <xm:f>1</xm:f>
              </x14:cfvo>
              <x14:negativeFillColor rgb="FFFF0000"/>
              <x14:axisColor rgb="FF000000"/>
            </x14:dataBar>
          </x14:cfRule>
          <x14:cfRule type="dataBar" id="{6EE83B3C-C853-4F04-B7B3-8A9F075AEEB7}">
            <x14:dataBar minLength="0" maxLength="100">
              <x14:cfvo type="autoMin"/>
              <x14:cfvo type="autoMax"/>
              <x14:negativeFillColor rgb="FFFF0000"/>
              <x14:axisColor rgb="FF000000"/>
            </x14:dataBar>
          </x14:cfRule>
          <x14:cfRule type="dataBar" id="{B747BB24-3378-486B-BECF-ABF67D3398DB}">
            <x14:dataBar minLength="0" maxLength="100" gradient="0">
              <x14:cfvo type="num">
                <xm:f>0</xm:f>
              </x14:cfvo>
              <x14:cfvo type="num">
                <xm:f>1</xm:f>
              </x14:cfvo>
              <x14:negativeFillColor rgb="FFFF0000"/>
              <x14:axisColor rgb="FF000000"/>
            </x14:dataBar>
          </x14:cfRule>
          <x14:cfRule type="dataBar" id="{E419A0D1-861D-45F7-A54A-ED397F81A5DD}">
            <x14:dataBar minLength="0" maxLength="100" border="1" negativeBarBorderColorSameAsPositive="0">
              <x14:cfvo type="autoMin"/>
              <x14:cfvo type="autoMax"/>
              <x14:borderColor rgb="FF008AEF"/>
              <x14:negativeFillColor rgb="FFFF0000"/>
              <x14:negativeBorderColor rgb="FFFF0000"/>
              <x14:axisColor rgb="FF000000"/>
            </x14:dataBar>
          </x14:cfRule>
          <xm:sqref>T9</xm:sqref>
        </x14:conditionalFormatting>
        <x14:conditionalFormatting xmlns:xm="http://schemas.microsoft.com/office/excel/2006/main">
          <x14:cfRule type="dataBar" id="{AAB23BE2-BB4B-437B-9CFF-63EBCAA27B3F}">
            <x14:dataBar minLength="0" maxLength="100">
              <x14:cfvo type="num">
                <xm:f>0</xm:f>
              </x14:cfvo>
              <x14:cfvo type="num">
                <xm:f>1</xm:f>
              </x14:cfvo>
              <x14:negativeFillColor rgb="FFFF0000"/>
              <x14:axisColor rgb="FF000000"/>
            </x14:dataBar>
          </x14:cfRule>
          <x14:cfRule type="dataBar" id="{23CCD026-9E0A-4C1F-9D44-850B1AB009B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875E472-0E95-4C83-BAA3-75B91D0E130A}">
            <x14:dataBar minLength="0" maxLength="100">
              <x14:cfvo type="num">
                <xm:f>0</xm:f>
              </x14:cfvo>
              <x14:cfvo type="num">
                <xm:f>1</xm:f>
              </x14:cfvo>
              <x14:negativeFillColor rgb="FFFF0000"/>
              <x14:axisColor rgb="FF000000"/>
            </x14:dataBar>
          </x14:cfRule>
          <x14:cfRule type="dataBar" id="{5D1426C8-FE47-44FC-9C21-648B08158881}">
            <x14:dataBar minLength="0" maxLength="100">
              <x14:cfvo type="autoMin"/>
              <x14:cfvo type="autoMax"/>
              <x14:negativeFillColor rgb="FFFF0000"/>
              <x14:axisColor rgb="FF000000"/>
            </x14:dataBar>
          </x14:cfRule>
          <x14:cfRule type="dataBar" id="{B16F361B-F86B-48AC-98D4-C848F1154125}">
            <x14:dataBar minLength="0" maxLength="100" gradient="0">
              <x14:cfvo type="num">
                <xm:f>0</xm:f>
              </x14:cfvo>
              <x14:cfvo type="num">
                <xm:f>1</xm:f>
              </x14:cfvo>
              <x14:negativeFillColor rgb="FFFF0000"/>
              <x14:axisColor rgb="FF000000"/>
            </x14:dataBar>
          </x14:cfRule>
          <x14:cfRule type="dataBar" id="{BD823ABD-9AA6-46B0-97D9-9CB5F760E6E6}">
            <x14:dataBar minLength="0" maxLength="100" border="1" negativeBarBorderColorSameAsPositive="0">
              <x14:cfvo type="autoMin"/>
              <x14:cfvo type="autoMax"/>
              <x14:borderColor rgb="FF008AEF"/>
              <x14:negativeFillColor rgb="FFFF0000"/>
              <x14:negativeBorderColor rgb="FFFF0000"/>
              <x14:axisColor rgb="FF000000"/>
            </x14:dataBar>
          </x14:cfRule>
          <xm:sqref>T10</xm:sqref>
        </x14:conditionalFormatting>
        <x14:conditionalFormatting xmlns:xm="http://schemas.microsoft.com/office/excel/2006/main">
          <x14:cfRule type="dataBar" id="{0F170DB8-D09E-4FED-B6AB-CA0A54C99290}">
            <x14:dataBar minLength="0" maxLength="100">
              <x14:cfvo type="num">
                <xm:f>0</xm:f>
              </x14:cfvo>
              <x14:cfvo type="num">
                <xm:f>1</xm:f>
              </x14:cfvo>
              <x14:negativeFillColor rgb="FFFF0000"/>
              <x14:axisColor rgb="FF000000"/>
            </x14:dataBar>
          </x14:cfRule>
          <x14:cfRule type="dataBar" id="{BD2B5FA3-4E66-48C6-9049-5EBED22F7B3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1F7DDBE-86C6-459F-A319-0D0A49C1A186}">
            <x14:dataBar minLength="0" maxLength="100">
              <x14:cfvo type="num">
                <xm:f>0</xm:f>
              </x14:cfvo>
              <x14:cfvo type="num">
                <xm:f>1</xm:f>
              </x14:cfvo>
              <x14:negativeFillColor rgb="FFFF0000"/>
              <x14:axisColor rgb="FF000000"/>
            </x14:dataBar>
          </x14:cfRule>
          <x14:cfRule type="dataBar" id="{087F48E2-9DE9-46F0-9E45-BDE806C47370}">
            <x14:dataBar minLength="0" maxLength="100">
              <x14:cfvo type="autoMin"/>
              <x14:cfvo type="autoMax"/>
              <x14:negativeFillColor rgb="FFFF0000"/>
              <x14:axisColor rgb="FF000000"/>
            </x14:dataBar>
          </x14:cfRule>
          <x14:cfRule type="dataBar" id="{D6C60539-D1E2-40FB-8F40-39F30D0658CC}">
            <x14:dataBar minLength="0" maxLength="100" gradient="0">
              <x14:cfvo type="num">
                <xm:f>0</xm:f>
              </x14:cfvo>
              <x14:cfvo type="num">
                <xm:f>1</xm:f>
              </x14:cfvo>
              <x14:negativeFillColor rgb="FFFF0000"/>
              <x14:axisColor rgb="FF000000"/>
            </x14:dataBar>
          </x14:cfRule>
          <x14:cfRule type="dataBar" id="{EF02896A-3055-4788-BDF9-2F5864573D14}">
            <x14:dataBar minLength="0" maxLength="100" border="1" negativeBarBorderColorSameAsPositive="0">
              <x14:cfvo type="autoMin"/>
              <x14:cfvo type="autoMax"/>
              <x14:borderColor rgb="FF008AEF"/>
              <x14:negativeFillColor rgb="FFFF0000"/>
              <x14:negativeBorderColor rgb="FFFF0000"/>
              <x14:axisColor rgb="FF000000"/>
            </x14:dataBar>
          </x14:cfRule>
          <xm:sqref>T15</xm:sqref>
        </x14:conditionalFormatting>
        <x14:conditionalFormatting xmlns:xm="http://schemas.microsoft.com/office/excel/2006/main">
          <x14:cfRule type="dataBar" id="{4EF9D4B4-23E9-4672-A908-4B4889124BC9}">
            <x14:dataBar minLength="0" maxLength="100">
              <x14:cfvo type="num">
                <xm:f>0</xm:f>
              </x14:cfvo>
              <x14:cfvo type="num">
                <xm:f>1</xm:f>
              </x14:cfvo>
              <x14:negativeFillColor rgb="FFFF0000"/>
              <x14:axisColor rgb="FF000000"/>
            </x14:dataBar>
          </x14:cfRule>
          <x14:cfRule type="dataBar" id="{B66C651A-BA1B-425E-B338-00062486B42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5711EE2-05FC-42BA-A7E5-240FAA09C943}">
            <x14:dataBar minLength="0" maxLength="100">
              <x14:cfvo type="num">
                <xm:f>0</xm:f>
              </x14:cfvo>
              <x14:cfvo type="num">
                <xm:f>1</xm:f>
              </x14:cfvo>
              <x14:negativeFillColor rgb="FFFF0000"/>
              <x14:axisColor rgb="FF000000"/>
            </x14:dataBar>
          </x14:cfRule>
          <x14:cfRule type="dataBar" id="{9100FF3B-6895-45A6-BC42-AFA37D018388}">
            <x14:dataBar minLength="0" maxLength="100">
              <x14:cfvo type="autoMin"/>
              <x14:cfvo type="autoMax"/>
              <x14:negativeFillColor rgb="FFFF0000"/>
              <x14:axisColor rgb="FF000000"/>
            </x14:dataBar>
          </x14:cfRule>
          <x14:cfRule type="dataBar" id="{96DCD693-4682-4747-9C12-95B5B5325CE2}">
            <x14:dataBar minLength="0" maxLength="100" gradient="0">
              <x14:cfvo type="num">
                <xm:f>0</xm:f>
              </x14:cfvo>
              <x14:cfvo type="num">
                <xm:f>1</xm:f>
              </x14:cfvo>
              <x14:negativeFillColor rgb="FFFF0000"/>
              <x14:axisColor rgb="FF000000"/>
            </x14:dataBar>
          </x14:cfRule>
          <x14:cfRule type="dataBar" id="{5D67086C-8023-4262-A833-02D1FC08FE9C}">
            <x14:dataBar minLength="0" maxLength="100" border="1" negativeBarBorderColorSameAsPositive="0">
              <x14:cfvo type="autoMin"/>
              <x14:cfvo type="autoMax"/>
              <x14:borderColor rgb="FF008AEF"/>
              <x14:negativeFillColor rgb="FFFF0000"/>
              <x14:negativeBorderColor rgb="FFFF0000"/>
              <x14:axisColor rgb="FF000000"/>
            </x14:dataBar>
          </x14:cfRule>
          <xm:sqref>T16:T55 T11:T14</xm:sqref>
        </x14:conditionalFormatting>
        <x14:conditionalFormatting xmlns:xm="http://schemas.microsoft.com/office/excel/2006/main">
          <x14:cfRule type="dataBar" id="{45ECDFD6-92D7-4B22-9551-E39DBEC8592C}">
            <x14:dataBar minLength="0" maxLength="100">
              <x14:cfvo type="num">
                <xm:f>0</xm:f>
              </x14:cfvo>
              <x14:cfvo type="num">
                <xm:f>1</xm:f>
              </x14:cfvo>
              <x14:negativeFillColor rgb="FFFF0000"/>
              <x14:axisColor rgb="FF000000"/>
            </x14:dataBar>
          </x14:cfRule>
          <x14:cfRule type="dataBar" id="{1F9B56F9-34DF-4BE2-AAED-BA91B2B3E21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AF65C18-EBFF-4AD5-885D-3236101C9C61}">
            <x14:dataBar minLength="0" maxLength="100">
              <x14:cfvo type="num">
                <xm:f>0</xm:f>
              </x14:cfvo>
              <x14:cfvo type="num">
                <xm:f>1</xm:f>
              </x14:cfvo>
              <x14:negativeFillColor rgb="FFFF0000"/>
              <x14:axisColor rgb="FF000000"/>
            </x14:dataBar>
          </x14:cfRule>
          <x14:cfRule type="dataBar" id="{420F6078-F696-45DA-830F-A6D2B84F0A07}">
            <x14:dataBar minLength="0" maxLength="100">
              <x14:cfvo type="autoMin"/>
              <x14:cfvo type="autoMax"/>
              <x14:negativeFillColor rgb="FFFF0000"/>
              <x14:axisColor rgb="FF000000"/>
            </x14:dataBar>
          </x14:cfRule>
          <x14:cfRule type="dataBar" id="{72F0A7E3-654B-4936-B2FD-E4B63CB4D42B}">
            <x14:dataBar minLength="0" maxLength="100" gradient="0">
              <x14:cfvo type="num">
                <xm:f>0</xm:f>
              </x14:cfvo>
              <x14:cfvo type="num">
                <xm:f>1</xm:f>
              </x14:cfvo>
              <x14:negativeFillColor rgb="FFFF0000"/>
              <x14:axisColor rgb="FF000000"/>
            </x14:dataBar>
          </x14:cfRule>
          <x14:cfRule type="dataBar" id="{D5103EF7-0C56-4461-9248-1A4CB4D34CA0}">
            <x14:dataBar minLength="0" maxLength="100" border="1" negativeBarBorderColorSameAsPositive="0">
              <x14:cfvo type="autoMin"/>
              <x14:cfvo type="autoMax"/>
              <x14:borderColor rgb="FF008AEF"/>
              <x14:negativeFillColor rgb="FFFF0000"/>
              <x14:negativeBorderColor rgb="FFFF0000"/>
              <x14:axisColor rgb="FF000000"/>
            </x14:dataBar>
          </x14:cfRule>
          <xm:sqref>T59:T60</xm:sqref>
        </x14:conditionalFormatting>
        <x14:conditionalFormatting xmlns:xm="http://schemas.microsoft.com/office/excel/2006/main">
          <x14:cfRule type="dataBar" id="{D213C394-1E60-449B-85ED-00601BA81F05}">
            <x14:dataBar minLength="0" maxLength="100">
              <x14:cfvo type="num">
                <xm:f>0</xm:f>
              </x14:cfvo>
              <x14:cfvo type="num">
                <xm:f>1</xm:f>
              </x14:cfvo>
              <x14:negativeFillColor rgb="FFFF0000"/>
              <x14:axisColor rgb="FF000000"/>
            </x14:dataBar>
          </x14:cfRule>
          <x14:cfRule type="dataBar" id="{299DC086-1744-40BE-A368-0E3B41AEF60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4C7AEF2-D4EB-44AF-B039-3CC14967E15B}">
            <x14:dataBar minLength="0" maxLength="100">
              <x14:cfvo type="num">
                <xm:f>0</xm:f>
              </x14:cfvo>
              <x14:cfvo type="num">
                <xm:f>1</xm:f>
              </x14:cfvo>
              <x14:negativeFillColor rgb="FFFF0000"/>
              <x14:axisColor rgb="FF000000"/>
            </x14:dataBar>
          </x14:cfRule>
          <x14:cfRule type="dataBar" id="{569678DC-0092-4AAB-B039-60FF0D7D97EF}">
            <x14:dataBar minLength="0" maxLength="100">
              <x14:cfvo type="autoMin"/>
              <x14:cfvo type="autoMax"/>
              <x14:negativeFillColor rgb="FFFF0000"/>
              <x14:axisColor rgb="FF000000"/>
            </x14:dataBar>
          </x14:cfRule>
          <x14:cfRule type="dataBar" id="{D96D277A-0A2D-4A26-9028-B3D506CFA9F3}">
            <x14:dataBar minLength="0" maxLength="100" gradient="0">
              <x14:cfvo type="num">
                <xm:f>0</xm:f>
              </x14:cfvo>
              <x14:cfvo type="num">
                <xm:f>1</xm:f>
              </x14:cfvo>
              <x14:negativeFillColor rgb="FFFF0000"/>
              <x14:axisColor rgb="FF000000"/>
            </x14:dataBar>
          </x14:cfRule>
          <x14:cfRule type="dataBar" id="{FA9EC2D0-9F11-445C-A486-A9E3C2A1F31B}">
            <x14:dataBar minLength="0" maxLength="100" border="1" negativeBarBorderColorSameAsPositive="0">
              <x14:cfvo type="autoMin"/>
              <x14:cfvo type="autoMax"/>
              <x14:borderColor rgb="FF008AEF"/>
              <x14:negativeFillColor rgb="FFFF0000"/>
              <x14:negativeBorderColor rgb="FFFF0000"/>
              <x14:axisColor rgb="FF000000"/>
            </x14:dataBar>
          </x14:cfRule>
          <xm:sqref>T64:T76</xm:sqref>
        </x14:conditionalFormatting>
        <x14:conditionalFormatting xmlns:xm="http://schemas.microsoft.com/office/excel/2006/main">
          <x14:cfRule type="dataBar" id="{E435E521-1A7B-4773-B31C-43B3F99EEDEA}">
            <x14:dataBar minLength="0" maxLength="100">
              <x14:cfvo type="num">
                <xm:f>0</xm:f>
              </x14:cfvo>
              <x14:cfvo type="num">
                <xm:f>1</xm:f>
              </x14:cfvo>
              <x14:negativeFillColor rgb="FFFF0000"/>
              <x14:axisColor rgb="FF000000"/>
            </x14:dataBar>
          </x14:cfRule>
          <x14:cfRule type="dataBar" id="{7B52A639-0925-4BA4-BB4C-D41B6E592EC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6FF40FA-2CA1-4A5B-9D87-567A3C74CF30}">
            <x14:dataBar minLength="0" maxLength="100">
              <x14:cfvo type="num">
                <xm:f>0</xm:f>
              </x14:cfvo>
              <x14:cfvo type="num">
                <xm:f>1</xm:f>
              </x14:cfvo>
              <x14:negativeFillColor rgb="FFFF0000"/>
              <x14:axisColor rgb="FF000000"/>
            </x14:dataBar>
          </x14:cfRule>
          <x14:cfRule type="dataBar" id="{18726186-32E3-4B44-B906-FB92A8640F95}">
            <x14:dataBar minLength="0" maxLength="100">
              <x14:cfvo type="autoMin"/>
              <x14:cfvo type="autoMax"/>
              <x14:negativeFillColor rgb="FFFF0000"/>
              <x14:axisColor rgb="FF000000"/>
            </x14:dataBar>
          </x14:cfRule>
          <x14:cfRule type="dataBar" id="{3AE645AA-9EE5-4D80-B4DB-E6A63122A7B0}">
            <x14:dataBar minLength="0" maxLength="100" gradient="0">
              <x14:cfvo type="num">
                <xm:f>0</xm:f>
              </x14:cfvo>
              <x14:cfvo type="num">
                <xm:f>1</xm:f>
              </x14:cfvo>
              <x14:negativeFillColor rgb="FFFF0000"/>
              <x14:axisColor rgb="FF000000"/>
            </x14:dataBar>
          </x14:cfRule>
          <x14:cfRule type="dataBar" id="{4645B984-3D3A-4936-AD21-F37D88B8943B}">
            <x14:dataBar minLength="0" maxLength="100" border="1" negativeBarBorderColorSameAsPositive="0">
              <x14:cfvo type="autoMin"/>
              <x14:cfvo type="autoMax"/>
              <x14:borderColor rgb="FF008AEF"/>
              <x14:negativeFillColor rgb="FFFF0000"/>
              <x14:negativeBorderColor rgb="FFFF0000"/>
              <x14:axisColor rgb="FF000000"/>
            </x14:dataBar>
          </x14:cfRule>
          <xm:sqref>T80:T83</xm:sqref>
        </x14:conditionalFormatting>
        <x14:conditionalFormatting xmlns:xm="http://schemas.microsoft.com/office/excel/2006/main">
          <x14:cfRule type="dataBar" id="{43F348B9-EB34-4C16-ACB2-75280E7A9835}">
            <x14:dataBar minLength="0" maxLength="100">
              <x14:cfvo type="num">
                <xm:f>0</xm:f>
              </x14:cfvo>
              <x14:cfvo type="num">
                <xm:f>1</xm:f>
              </x14:cfvo>
              <x14:negativeFillColor rgb="FFFF0000"/>
              <x14:axisColor rgb="FF000000"/>
            </x14:dataBar>
          </x14:cfRule>
          <x14:cfRule type="dataBar" id="{3E75ED16-3CC1-4A06-A07C-F880633D09B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175621D-E5D8-4099-B493-6117265C00A1}">
            <x14:dataBar minLength="0" maxLength="100">
              <x14:cfvo type="num">
                <xm:f>0</xm:f>
              </x14:cfvo>
              <x14:cfvo type="num">
                <xm:f>1</xm:f>
              </x14:cfvo>
              <x14:negativeFillColor rgb="FFFF0000"/>
              <x14:axisColor rgb="FF000000"/>
            </x14:dataBar>
          </x14:cfRule>
          <x14:cfRule type="dataBar" id="{3A4C04F3-4BE6-4C0B-A369-0BEDD5530C90}">
            <x14:dataBar minLength="0" maxLength="100">
              <x14:cfvo type="autoMin"/>
              <x14:cfvo type="autoMax"/>
              <x14:negativeFillColor rgb="FFFF0000"/>
              <x14:axisColor rgb="FF000000"/>
            </x14:dataBar>
          </x14:cfRule>
          <x14:cfRule type="dataBar" id="{1B35082E-3C84-4870-9613-A6BEC84BB03A}">
            <x14:dataBar minLength="0" maxLength="100" gradient="0">
              <x14:cfvo type="num">
                <xm:f>0</xm:f>
              </x14:cfvo>
              <x14:cfvo type="num">
                <xm:f>1</xm:f>
              </x14:cfvo>
              <x14:negativeFillColor rgb="FFFF0000"/>
              <x14:axisColor rgb="FF000000"/>
            </x14:dataBar>
          </x14:cfRule>
          <x14:cfRule type="dataBar" id="{8D0412BF-E81F-43DF-A05D-6E050ED15DD4}">
            <x14:dataBar minLength="0" maxLength="100" border="1" negativeBarBorderColorSameAsPositive="0">
              <x14:cfvo type="autoMin"/>
              <x14:cfvo type="autoMax"/>
              <x14:borderColor rgb="FF008AEF"/>
              <x14:negativeFillColor rgb="FFFF0000"/>
              <x14:negativeBorderColor rgb="FFFF0000"/>
              <x14:axisColor rgb="FF000000"/>
            </x14:dataBar>
          </x14:cfRule>
          <xm:sqref>T86:T113</xm:sqref>
        </x14:conditionalFormatting>
        <x14:conditionalFormatting xmlns:xm="http://schemas.microsoft.com/office/excel/2006/main">
          <x14:cfRule type="dataBar" id="{9A034763-CE0E-4DA3-8C69-1D24BE59BECF}">
            <x14:dataBar minLength="0" maxLength="100">
              <x14:cfvo type="num">
                <xm:f>0</xm:f>
              </x14:cfvo>
              <x14:cfvo type="num">
                <xm:f>1</xm:f>
              </x14:cfvo>
              <x14:negativeFillColor rgb="FFFF0000"/>
              <x14:axisColor rgb="FF000000"/>
            </x14:dataBar>
          </x14:cfRule>
          <x14:cfRule type="dataBar" id="{4CAE7964-5BA9-4A54-85DF-61D37A80FF4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B9AC340-9073-4AEC-972E-FA31448381E4}">
            <x14:dataBar minLength="0" maxLength="100">
              <x14:cfvo type="num">
                <xm:f>0</xm:f>
              </x14:cfvo>
              <x14:cfvo type="num">
                <xm:f>1</xm:f>
              </x14:cfvo>
              <x14:negativeFillColor rgb="FFFF0000"/>
              <x14:axisColor rgb="FF000000"/>
            </x14:dataBar>
          </x14:cfRule>
          <x14:cfRule type="dataBar" id="{4A4367A6-527E-45EC-9DC9-93D67B5A1F7B}">
            <x14:dataBar minLength="0" maxLength="100">
              <x14:cfvo type="autoMin"/>
              <x14:cfvo type="autoMax"/>
              <x14:negativeFillColor rgb="FFFF0000"/>
              <x14:axisColor rgb="FF000000"/>
            </x14:dataBar>
          </x14:cfRule>
          <x14:cfRule type="dataBar" id="{91DA3763-9750-421D-B233-CE5E199C4FA6}">
            <x14:dataBar minLength="0" maxLength="100" gradient="0">
              <x14:cfvo type="num">
                <xm:f>0</xm:f>
              </x14:cfvo>
              <x14:cfvo type="num">
                <xm:f>1</xm:f>
              </x14:cfvo>
              <x14:negativeFillColor rgb="FFFF0000"/>
              <x14:axisColor rgb="FF000000"/>
            </x14:dataBar>
          </x14:cfRule>
          <x14:cfRule type="dataBar" id="{52B61E6A-7451-4C8B-A07A-C751403F9BEB}">
            <x14:dataBar minLength="0" maxLength="100" border="1" negativeBarBorderColorSameAsPositive="0">
              <x14:cfvo type="autoMin"/>
              <x14:cfvo type="autoMax"/>
              <x14:borderColor rgb="FF008AEF"/>
              <x14:negativeFillColor rgb="FFFF0000"/>
              <x14:negativeBorderColor rgb="FFFF0000"/>
              <x14:axisColor rgb="FF000000"/>
            </x14:dataBar>
          </x14:cfRule>
          <xm:sqref>T116:T121</xm:sqref>
        </x14:conditionalFormatting>
        <x14:conditionalFormatting xmlns:xm="http://schemas.microsoft.com/office/excel/2006/main">
          <x14:cfRule type="dataBar" id="{EF0973A1-E0A5-4AFE-8FC3-8D90C0C7CC6E}">
            <x14:dataBar minLength="0" maxLength="100">
              <x14:cfvo type="num">
                <xm:f>0</xm:f>
              </x14:cfvo>
              <x14:cfvo type="num">
                <xm:f>1</xm:f>
              </x14:cfvo>
              <x14:negativeFillColor rgb="FFFF0000"/>
              <x14:axisColor rgb="FF000000"/>
            </x14:dataBar>
          </x14:cfRule>
          <x14:cfRule type="dataBar" id="{B6C42BE0-036D-4EFC-A718-F67B1BF98B3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CB5B6CE-57FB-4A2D-8DF9-B745E86E7177}">
            <x14:dataBar minLength="0" maxLength="100">
              <x14:cfvo type="num">
                <xm:f>0</xm:f>
              </x14:cfvo>
              <x14:cfvo type="num">
                <xm:f>1</xm:f>
              </x14:cfvo>
              <x14:negativeFillColor rgb="FFFF0000"/>
              <x14:axisColor rgb="FF000000"/>
            </x14:dataBar>
          </x14:cfRule>
          <x14:cfRule type="dataBar" id="{41FBA76D-2131-4307-936C-40A3612F1931}">
            <x14:dataBar minLength="0" maxLength="100">
              <x14:cfvo type="autoMin"/>
              <x14:cfvo type="autoMax"/>
              <x14:negativeFillColor rgb="FFFF0000"/>
              <x14:axisColor rgb="FF000000"/>
            </x14:dataBar>
          </x14:cfRule>
          <x14:cfRule type="dataBar" id="{84B4C828-564A-4561-84D5-69968C7442F0}">
            <x14:dataBar minLength="0" maxLength="100" gradient="0">
              <x14:cfvo type="num">
                <xm:f>0</xm:f>
              </x14:cfvo>
              <x14:cfvo type="num">
                <xm:f>1</xm:f>
              </x14:cfvo>
              <x14:negativeFillColor rgb="FFFF0000"/>
              <x14:axisColor rgb="FF000000"/>
            </x14:dataBar>
          </x14:cfRule>
          <x14:cfRule type="dataBar" id="{68E73F89-2E5B-4B45-A604-5BB658125276}">
            <x14:dataBar minLength="0" maxLength="100" border="1" negativeBarBorderColorSameAsPositive="0">
              <x14:cfvo type="autoMin"/>
              <x14:cfvo type="autoMax"/>
              <x14:borderColor rgb="FF008AEF"/>
              <x14:negativeFillColor rgb="FFFF0000"/>
              <x14:negativeBorderColor rgb="FFFF0000"/>
              <x14:axisColor rgb="FF000000"/>
            </x14:dataBar>
          </x14:cfRule>
          <xm:sqref>U9</xm:sqref>
        </x14:conditionalFormatting>
        <x14:conditionalFormatting xmlns:xm="http://schemas.microsoft.com/office/excel/2006/main">
          <x14:cfRule type="dataBar" id="{B0CF04E1-E7A7-436F-966B-32774CC6F86D}">
            <x14:dataBar minLength="0" maxLength="100">
              <x14:cfvo type="num">
                <xm:f>0</xm:f>
              </x14:cfvo>
              <x14:cfvo type="num">
                <xm:f>1</xm:f>
              </x14:cfvo>
              <x14:negativeFillColor rgb="FFFF0000"/>
              <x14:axisColor rgb="FF000000"/>
            </x14:dataBar>
          </x14:cfRule>
          <x14:cfRule type="dataBar" id="{2F06F0F7-C27D-44B5-B0DC-721AC2AE93B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2555DE3-37E9-4118-A0A1-ABB14B3F6B62}">
            <x14:dataBar minLength="0" maxLength="100">
              <x14:cfvo type="num">
                <xm:f>0</xm:f>
              </x14:cfvo>
              <x14:cfvo type="num">
                <xm:f>1</xm:f>
              </x14:cfvo>
              <x14:negativeFillColor rgb="FFFF0000"/>
              <x14:axisColor rgb="FF000000"/>
            </x14:dataBar>
          </x14:cfRule>
          <x14:cfRule type="dataBar" id="{0BA33517-0DBC-44F0-84FF-29DCB65DE830}">
            <x14:dataBar minLength="0" maxLength="100">
              <x14:cfvo type="autoMin"/>
              <x14:cfvo type="autoMax"/>
              <x14:negativeFillColor rgb="FFFF0000"/>
              <x14:axisColor rgb="FF000000"/>
            </x14:dataBar>
          </x14:cfRule>
          <x14:cfRule type="dataBar" id="{7F27B394-B465-45C8-9E3D-7C772A0FF607}">
            <x14:dataBar minLength="0" maxLength="100" gradient="0">
              <x14:cfvo type="num">
                <xm:f>0</xm:f>
              </x14:cfvo>
              <x14:cfvo type="num">
                <xm:f>1</xm:f>
              </x14:cfvo>
              <x14:negativeFillColor rgb="FFFF0000"/>
              <x14:axisColor rgb="FF000000"/>
            </x14:dataBar>
          </x14:cfRule>
          <x14:cfRule type="dataBar" id="{0F457BE7-118F-4BFA-B612-F1CEDCE2BECB}">
            <x14:dataBar minLength="0" maxLength="100" border="1" negativeBarBorderColorSameAsPositive="0">
              <x14:cfvo type="autoMin"/>
              <x14:cfvo type="autoMax"/>
              <x14:borderColor rgb="FF008AEF"/>
              <x14:negativeFillColor rgb="FFFF0000"/>
              <x14:negativeBorderColor rgb="FFFF0000"/>
              <x14:axisColor rgb="FF000000"/>
            </x14:dataBar>
          </x14:cfRule>
          <xm:sqref>U10</xm:sqref>
        </x14:conditionalFormatting>
        <x14:conditionalFormatting xmlns:xm="http://schemas.microsoft.com/office/excel/2006/main">
          <x14:cfRule type="dataBar" id="{B00D8111-9B50-4D77-BBFB-B30A153BFE18}">
            <x14:dataBar minLength="0" maxLength="100">
              <x14:cfvo type="num">
                <xm:f>0</xm:f>
              </x14:cfvo>
              <x14:cfvo type="num">
                <xm:f>1</xm:f>
              </x14:cfvo>
              <x14:negativeFillColor rgb="FFFF0000"/>
              <x14:axisColor rgb="FF000000"/>
            </x14:dataBar>
          </x14:cfRule>
          <x14:cfRule type="dataBar" id="{DA18EA63-411A-4956-BBBF-21AC269E50A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F0EF6E1-FD6B-4D10-9D85-6E36E264E1AD}">
            <x14:dataBar minLength="0" maxLength="100">
              <x14:cfvo type="num">
                <xm:f>0</xm:f>
              </x14:cfvo>
              <x14:cfvo type="num">
                <xm:f>1</xm:f>
              </x14:cfvo>
              <x14:negativeFillColor rgb="FFFF0000"/>
              <x14:axisColor rgb="FF000000"/>
            </x14:dataBar>
          </x14:cfRule>
          <x14:cfRule type="dataBar" id="{AE7D089D-B0D0-4086-B47B-6DB6837A9493}">
            <x14:dataBar minLength="0" maxLength="100">
              <x14:cfvo type="autoMin"/>
              <x14:cfvo type="autoMax"/>
              <x14:negativeFillColor rgb="FFFF0000"/>
              <x14:axisColor rgb="FF000000"/>
            </x14:dataBar>
          </x14:cfRule>
          <x14:cfRule type="dataBar" id="{ACDD9257-2F05-4FAE-9FF0-1D8FB5E19275}">
            <x14:dataBar minLength="0" maxLength="100" gradient="0">
              <x14:cfvo type="num">
                <xm:f>0</xm:f>
              </x14:cfvo>
              <x14:cfvo type="num">
                <xm:f>1</xm:f>
              </x14:cfvo>
              <x14:negativeFillColor rgb="FFFF0000"/>
              <x14:axisColor rgb="FF000000"/>
            </x14:dataBar>
          </x14:cfRule>
          <x14:cfRule type="dataBar" id="{3ACE03D4-9821-4B22-B709-D0995A4E393E}">
            <x14:dataBar minLength="0" maxLength="100" border="1" negativeBarBorderColorSameAsPositive="0">
              <x14:cfvo type="autoMin"/>
              <x14:cfvo type="autoMax"/>
              <x14:borderColor rgb="FF008AEF"/>
              <x14:negativeFillColor rgb="FFFF0000"/>
              <x14:negativeBorderColor rgb="FFFF0000"/>
              <x14:axisColor rgb="FF000000"/>
            </x14:dataBar>
          </x14:cfRule>
          <xm:sqref>U15</xm:sqref>
        </x14:conditionalFormatting>
        <x14:conditionalFormatting xmlns:xm="http://schemas.microsoft.com/office/excel/2006/main">
          <x14:cfRule type="dataBar" id="{496E769D-F731-425E-A105-6DA9FBB94DFA}">
            <x14:dataBar minLength="0" maxLength="100">
              <x14:cfvo type="num">
                <xm:f>0</xm:f>
              </x14:cfvo>
              <x14:cfvo type="num">
                <xm:f>1</xm:f>
              </x14:cfvo>
              <x14:negativeFillColor rgb="FFFF0000"/>
              <x14:axisColor rgb="FF000000"/>
            </x14:dataBar>
          </x14:cfRule>
          <x14:cfRule type="dataBar" id="{FCD3B585-8E21-47E3-9BD2-F5CBF4CBDBB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A72888D-9BCD-41B4-9D35-0618CA467C04}">
            <x14:dataBar minLength="0" maxLength="100">
              <x14:cfvo type="num">
                <xm:f>0</xm:f>
              </x14:cfvo>
              <x14:cfvo type="num">
                <xm:f>1</xm:f>
              </x14:cfvo>
              <x14:negativeFillColor rgb="FFFF0000"/>
              <x14:axisColor rgb="FF000000"/>
            </x14:dataBar>
          </x14:cfRule>
          <x14:cfRule type="dataBar" id="{F5EEFB3B-245D-4892-86D0-D91C3E083889}">
            <x14:dataBar minLength="0" maxLength="100">
              <x14:cfvo type="autoMin"/>
              <x14:cfvo type="autoMax"/>
              <x14:negativeFillColor rgb="FFFF0000"/>
              <x14:axisColor rgb="FF000000"/>
            </x14:dataBar>
          </x14:cfRule>
          <x14:cfRule type="dataBar" id="{061CB1B0-83F3-4BF4-B98B-30C6B1FBDD82}">
            <x14:dataBar minLength="0" maxLength="100" gradient="0">
              <x14:cfvo type="num">
                <xm:f>0</xm:f>
              </x14:cfvo>
              <x14:cfvo type="num">
                <xm:f>1</xm:f>
              </x14:cfvo>
              <x14:negativeFillColor rgb="FFFF0000"/>
              <x14:axisColor rgb="FF000000"/>
            </x14:dataBar>
          </x14:cfRule>
          <x14:cfRule type="dataBar" id="{CC971EB5-2AF5-442B-B597-B57949BEF35C}">
            <x14:dataBar minLength="0" maxLength="100" border="1" negativeBarBorderColorSameAsPositive="0">
              <x14:cfvo type="autoMin"/>
              <x14:cfvo type="autoMax"/>
              <x14:borderColor rgb="FF008AEF"/>
              <x14:negativeFillColor rgb="FFFF0000"/>
              <x14:negativeBorderColor rgb="FFFF0000"/>
              <x14:axisColor rgb="FF000000"/>
            </x14:dataBar>
          </x14:cfRule>
          <xm:sqref>U16:U55 U11:U14</xm:sqref>
        </x14:conditionalFormatting>
        <x14:conditionalFormatting xmlns:xm="http://schemas.microsoft.com/office/excel/2006/main">
          <x14:cfRule type="dataBar" id="{3BE68BA6-7B2E-4CFD-8F4C-E024BE4A8B46}">
            <x14:dataBar minLength="0" maxLength="100">
              <x14:cfvo type="num">
                <xm:f>0</xm:f>
              </x14:cfvo>
              <x14:cfvo type="num">
                <xm:f>1</xm:f>
              </x14:cfvo>
              <x14:negativeFillColor rgb="FFFF0000"/>
              <x14:axisColor rgb="FF000000"/>
            </x14:dataBar>
          </x14:cfRule>
          <x14:cfRule type="dataBar" id="{F206F9C7-6BEB-4C75-B6FC-4EDD96C2819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8F5EEB0-B1C6-4463-9B75-984E65AB6F16}">
            <x14:dataBar minLength="0" maxLength="100">
              <x14:cfvo type="num">
                <xm:f>0</xm:f>
              </x14:cfvo>
              <x14:cfvo type="num">
                <xm:f>1</xm:f>
              </x14:cfvo>
              <x14:negativeFillColor rgb="FFFF0000"/>
              <x14:axisColor rgb="FF000000"/>
            </x14:dataBar>
          </x14:cfRule>
          <x14:cfRule type="dataBar" id="{CF1AEB7B-50F4-45F9-A0AC-55FA0B5A5820}">
            <x14:dataBar minLength="0" maxLength="100">
              <x14:cfvo type="autoMin"/>
              <x14:cfvo type="autoMax"/>
              <x14:negativeFillColor rgb="FFFF0000"/>
              <x14:axisColor rgb="FF000000"/>
            </x14:dataBar>
          </x14:cfRule>
          <x14:cfRule type="dataBar" id="{FC6B6546-D74C-45A6-B3FE-E23DDFD7913B}">
            <x14:dataBar minLength="0" maxLength="100" gradient="0">
              <x14:cfvo type="num">
                <xm:f>0</xm:f>
              </x14:cfvo>
              <x14:cfvo type="num">
                <xm:f>1</xm:f>
              </x14:cfvo>
              <x14:negativeFillColor rgb="FFFF0000"/>
              <x14:axisColor rgb="FF000000"/>
            </x14:dataBar>
          </x14:cfRule>
          <x14:cfRule type="dataBar" id="{AEA482EF-D267-4C29-A5F4-7C6AB9E5D87C}">
            <x14:dataBar minLength="0" maxLength="100" border="1" negativeBarBorderColorSameAsPositive="0">
              <x14:cfvo type="autoMin"/>
              <x14:cfvo type="autoMax"/>
              <x14:borderColor rgb="FF008AEF"/>
              <x14:negativeFillColor rgb="FFFF0000"/>
              <x14:negativeBorderColor rgb="FFFF0000"/>
              <x14:axisColor rgb="FF000000"/>
            </x14:dataBar>
          </x14:cfRule>
          <xm:sqref>U59:U60</xm:sqref>
        </x14:conditionalFormatting>
        <x14:conditionalFormatting xmlns:xm="http://schemas.microsoft.com/office/excel/2006/main">
          <x14:cfRule type="dataBar" id="{02E7B915-0D23-4875-AB71-BC160016484C}">
            <x14:dataBar minLength="0" maxLength="100">
              <x14:cfvo type="num">
                <xm:f>0</xm:f>
              </x14:cfvo>
              <x14:cfvo type="num">
                <xm:f>1</xm:f>
              </x14:cfvo>
              <x14:negativeFillColor rgb="FFFF0000"/>
              <x14:axisColor rgb="FF000000"/>
            </x14:dataBar>
          </x14:cfRule>
          <x14:cfRule type="dataBar" id="{85AF7184-AD39-484F-AE53-56F44C84B61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6C85744-BAD1-4F47-A75A-1D4F2923345D}">
            <x14:dataBar minLength="0" maxLength="100">
              <x14:cfvo type="num">
                <xm:f>0</xm:f>
              </x14:cfvo>
              <x14:cfvo type="num">
                <xm:f>1</xm:f>
              </x14:cfvo>
              <x14:negativeFillColor rgb="FFFF0000"/>
              <x14:axisColor rgb="FF000000"/>
            </x14:dataBar>
          </x14:cfRule>
          <x14:cfRule type="dataBar" id="{10CCEC6C-3F55-4D3A-9320-01D5CA97A076}">
            <x14:dataBar minLength="0" maxLength="100">
              <x14:cfvo type="autoMin"/>
              <x14:cfvo type="autoMax"/>
              <x14:negativeFillColor rgb="FFFF0000"/>
              <x14:axisColor rgb="FF000000"/>
            </x14:dataBar>
          </x14:cfRule>
          <x14:cfRule type="dataBar" id="{3055F74C-C66D-4096-BD43-85BE1C550AA0}">
            <x14:dataBar minLength="0" maxLength="100" gradient="0">
              <x14:cfvo type="num">
                <xm:f>0</xm:f>
              </x14:cfvo>
              <x14:cfvo type="num">
                <xm:f>1</xm:f>
              </x14:cfvo>
              <x14:negativeFillColor rgb="FFFF0000"/>
              <x14:axisColor rgb="FF000000"/>
            </x14:dataBar>
          </x14:cfRule>
          <x14:cfRule type="dataBar" id="{741B71BD-5107-4E22-A965-4A9BE0B9B314}">
            <x14:dataBar minLength="0" maxLength="100" border="1" negativeBarBorderColorSameAsPositive="0">
              <x14:cfvo type="autoMin"/>
              <x14:cfvo type="autoMax"/>
              <x14:borderColor rgb="FF008AEF"/>
              <x14:negativeFillColor rgb="FFFF0000"/>
              <x14:negativeBorderColor rgb="FFFF0000"/>
              <x14:axisColor rgb="FF000000"/>
            </x14:dataBar>
          </x14:cfRule>
          <xm:sqref>U64:U76</xm:sqref>
        </x14:conditionalFormatting>
        <x14:conditionalFormatting xmlns:xm="http://schemas.microsoft.com/office/excel/2006/main">
          <x14:cfRule type="dataBar" id="{FFA9F894-CDC6-4108-9EBE-230690282EB2}">
            <x14:dataBar minLength="0" maxLength="100">
              <x14:cfvo type="num">
                <xm:f>0</xm:f>
              </x14:cfvo>
              <x14:cfvo type="num">
                <xm:f>1</xm:f>
              </x14:cfvo>
              <x14:negativeFillColor rgb="FFFF0000"/>
              <x14:axisColor rgb="FF000000"/>
            </x14:dataBar>
          </x14:cfRule>
          <x14:cfRule type="dataBar" id="{E8EB581D-7708-4278-9DAE-875D05A3C1F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FFA3E93-8F5A-4642-ABEB-EE7100D2DF4D}">
            <x14:dataBar minLength="0" maxLength="100">
              <x14:cfvo type="num">
                <xm:f>0</xm:f>
              </x14:cfvo>
              <x14:cfvo type="num">
                <xm:f>1</xm:f>
              </x14:cfvo>
              <x14:negativeFillColor rgb="FFFF0000"/>
              <x14:axisColor rgb="FF000000"/>
            </x14:dataBar>
          </x14:cfRule>
          <x14:cfRule type="dataBar" id="{556D4B26-51E7-4A3D-9BF0-D7BA6C852E4C}">
            <x14:dataBar minLength="0" maxLength="100">
              <x14:cfvo type="autoMin"/>
              <x14:cfvo type="autoMax"/>
              <x14:negativeFillColor rgb="FFFF0000"/>
              <x14:axisColor rgb="FF000000"/>
            </x14:dataBar>
          </x14:cfRule>
          <x14:cfRule type="dataBar" id="{A3E53834-7F9F-415A-96B3-A1840C123E01}">
            <x14:dataBar minLength="0" maxLength="100" gradient="0">
              <x14:cfvo type="num">
                <xm:f>0</xm:f>
              </x14:cfvo>
              <x14:cfvo type="num">
                <xm:f>1</xm:f>
              </x14:cfvo>
              <x14:negativeFillColor rgb="FFFF0000"/>
              <x14:axisColor rgb="FF000000"/>
            </x14:dataBar>
          </x14:cfRule>
          <x14:cfRule type="dataBar" id="{CD1AE7DA-6575-4982-9540-5307EB08AEF9}">
            <x14:dataBar minLength="0" maxLength="100" border="1" negativeBarBorderColorSameAsPositive="0">
              <x14:cfvo type="autoMin"/>
              <x14:cfvo type="autoMax"/>
              <x14:borderColor rgb="FF008AEF"/>
              <x14:negativeFillColor rgb="FFFF0000"/>
              <x14:negativeBorderColor rgb="FFFF0000"/>
              <x14:axisColor rgb="FF000000"/>
            </x14:dataBar>
          </x14:cfRule>
          <xm:sqref>U80:U83</xm:sqref>
        </x14:conditionalFormatting>
        <x14:conditionalFormatting xmlns:xm="http://schemas.microsoft.com/office/excel/2006/main">
          <x14:cfRule type="dataBar" id="{96865458-97CD-4C33-AC65-09983C1A54AD}">
            <x14:dataBar minLength="0" maxLength="100">
              <x14:cfvo type="num">
                <xm:f>0</xm:f>
              </x14:cfvo>
              <x14:cfvo type="num">
                <xm:f>1</xm:f>
              </x14:cfvo>
              <x14:negativeFillColor rgb="FFFF0000"/>
              <x14:axisColor rgb="FF000000"/>
            </x14:dataBar>
          </x14:cfRule>
          <x14:cfRule type="dataBar" id="{3B6BE9CD-51F3-4CC8-8052-89B51A5BB16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9DB1EC5-C743-442F-B32F-432514CA2A71}">
            <x14:dataBar minLength="0" maxLength="100">
              <x14:cfvo type="num">
                <xm:f>0</xm:f>
              </x14:cfvo>
              <x14:cfvo type="num">
                <xm:f>1</xm:f>
              </x14:cfvo>
              <x14:negativeFillColor rgb="FFFF0000"/>
              <x14:axisColor rgb="FF000000"/>
            </x14:dataBar>
          </x14:cfRule>
          <x14:cfRule type="dataBar" id="{5268854A-67B2-4F63-A936-D2BC0C66BC7E}">
            <x14:dataBar minLength="0" maxLength="100">
              <x14:cfvo type="autoMin"/>
              <x14:cfvo type="autoMax"/>
              <x14:negativeFillColor rgb="FFFF0000"/>
              <x14:axisColor rgb="FF000000"/>
            </x14:dataBar>
          </x14:cfRule>
          <x14:cfRule type="dataBar" id="{03C61D58-0929-4391-9A52-45750D8C8B0E}">
            <x14:dataBar minLength="0" maxLength="100" gradient="0">
              <x14:cfvo type="num">
                <xm:f>0</xm:f>
              </x14:cfvo>
              <x14:cfvo type="num">
                <xm:f>1</xm:f>
              </x14:cfvo>
              <x14:negativeFillColor rgb="FFFF0000"/>
              <x14:axisColor rgb="FF000000"/>
            </x14:dataBar>
          </x14:cfRule>
          <x14:cfRule type="dataBar" id="{B0F90D1A-FB67-4AAB-99F4-FF51DDAE1B68}">
            <x14:dataBar minLength="0" maxLength="100" border="1" negativeBarBorderColorSameAsPositive="0">
              <x14:cfvo type="autoMin"/>
              <x14:cfvo type="autoMax"/>
              <x14:borderColor rgb="FF008AEF"/>
              <x14:negativeFillColor rgb="FFFF0000"/>
              <x14:negativeBorderColor rgb="FFFF0000"/>
              <x14:axisColor rgb="FF000000"/>
            </x14:dataBar>
          </x14:cfRule>
          <xm:sqref>U86:U113</xm:sqref>
        </x14:conditionalFormatting>
        <x14:conditionalFormatting xmlns:xm="http://schemas.microsoft.com/office/excel/2006/main">
          <x14:cfRule type="dataBar" id="{7CF91471-E8B1-4E9F-A36C-062D0CA0F62B}">
            <x14:dataBar minLength="0" maxLength="100">
              <x14:cfvo type="num">
                <xm:f>0</xm:f>
              </x14:cfvo>
              <x14:cfvo type="num">
                <xm:f>1</xm:f>
              </x14:cfvo>
              <x14:negativeFillColor rgb="FFFF0000"/>
              <x14:axisColor rgb="FF000000"/>
            </x14:dataBar>
          </x14:cfRule>
          <x14:cfRule type="dataBar" id="{591492C3-DDC9-4DB9-AAB2-34E73DAE06F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BAF039A-33ED-4EE7-87BF-A440C4E8335F}">
            <x14:dataBar minLength="0" maxLength="100">
              <x14:cfvo type="num">
                <xm:f>0</xm:f>
              </x14:cfvo>
              <x14:cfvo type="num">
                <xm:f>1</xm:f>
              </x14:cfvo>
              <x14:negativeFillColor rgb="FFFF0000"/>
              <x14:axisColor rgb="FF000000"/>
            </x14:dataBar>
          </x14:cfRule>
          <x14:cfRule type="dataBar" id="{341E5E72-D0E7-4F14-8563-24B4CB8D4A55}">
            <x14:dataBar minLength="0" maxLength="100">
              <x14:cfvo type="autoMin"/>
              <x14:cfvo type="autoMax"/>
              <x14:negativeFillColor rgb="FFFF0000"/>
              <x14:axisColor rgb="FF000000"/>
            </x14:dataBar>
          </x14:cfRule>
          <x14:cfRule type="dataBar" id="{2500CC0D-479F-47CD-BA20-13A56702BC07}">
            <x14:dataBar minLength="0" maxLength="100" gradient="0">
              <x14:cfvo type="num">
                <xm:f>0</xm:f>
              </x14:cfvo>
              <x14:cfvo type="num">
                <xm:f>1</xm:f>
              </x14:cfvo>
              <x14:negativeFillColor rgb="FFFF0000"/>
              <x14:axisColor rgb="FF000000"/>
            </x14:dataBar>
          </x14:cfRule>
          <x14:cfRule type="dataBar" id="{4399FEFF-B1DC-40FF-BAAA-C28470531EF1}">
            <x14:dataBar minLength="0" maxLength="100" border="1" negativeBarBorderColorSameAsPositive="0">
              <x14:cfvo type="autoMin"/>
              <x14:cfvo type="autoMax"/>
              <x14:borderColor rgb="FF008AEF"/>
              <x14:negativeFillColor rgb="FFFF0000"/>
              <x14:negativeBorderColor rgb="FFFF0000"/>
              <x14:axisColor rgb="FF000000"/>
            </x14:dataBar>
          </x14:cfRule>
          <xm:sqref>U116:U121</xm:sqref>
        </x14:conditionalFormatting>
        <x14:conditionalFormatting xmlns:xm="http://schemas.microsoft.com/office/excel/2006/main">
          <x14:cfRule type="dataBar" id="{41AA7DF9-67F6-4371-824A-BCFE585914D5}">
            <x14:dataBar minLength="0" maxLength="100">
              <x14:cfvo type="num">
                <xm:f>0</xm:f>
              </x14:cfvo>
              <x14:cfvo type="num">
                <xm:f>1</xm:f>
              </x14:cfvo>
              <x14:negativeFillColor rgb="FFFF0000"/>
              <x14:axisColor rgb="FF000000"/>
            </x14:dataBar>
          </x14:cfRule>
          <x14:cfRule type="dataBar" id="{D17C7E1A-91B8-424D-B52A-10C0EC6F9C2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9ED65AE-C90D-4CC1-8337-E7EDDC2C9696}">
            <x14:dataBar minLength="0" maxLength="100">
              <x14:cfvo type="num">
                <xm:f>0</xm:f>
              </x14:cfvo>
              <x14:cfvo type="num">
                <xm:f>1</xm:f>
              </x14:cfvo>
              <x14:negativeFillColor rgb="FFFF0000"/>
              <x14:axisColor rgb="FF000000"/>
            </x14:dataBar>
          </x14:cfRule>
          <x14:cfRule type="dataBar" id="{F5934694-EA26-483C-9DEF-2330B4D32F8F}">
            <x14:dataBar minLength="0" maxLength="100">
              <x14:cfvo type="autoMin"/>
              <x14:cfvo type="autoMax"/>
              <x14:negativeFillColor rgb="FFFF0000"/>
              <x14:axisColor rgb="FF000000"/>
            </x14:dataBar>
          </x14:cfRule>
          <x14:cfRule type="dataBar" id="{E091A187-BBD0-42B5-961A-42F01946D791}">
            <x14:dataBar minLength="0" maxLength="100" gradient="0">
              <x14:cfvo type="num">
                <xm:f>0</xm:f>
              </x14:cfvo>
              <x14:cfvo type="num">
                <xm:f>1</xm:f>
              </x14:cfvo>
              <x14:negativeFillColor rgb="FFFF0000"/>
              <x14:axisColor rgb="FF000000"/>
            </x14:dataBar>
          </x14:cfRule>
          <x14:cfRule type="dataBar" id="{62841CAD-FCBF-42B8-A838-73D4498BE7CA}">
            <x14:dataBar minLength="0" maxLength="100" border="1" negativeBarBorderColorSameAsPositive="0">
              <x14:cfvo type="autoMin"/>
              <x14:cfvo type="autoMax"/>
              <x14:borderColor rgb="FF008AEF"/>
              <x14:negativeFillColor rgb="FFFF0000"/>
              <x14:negativeBorderColor rgb="FFFF0000"/>
              <x14:axisColor rgb="FF000000"/>
            </x14:dataBar>
          </x14:cfRule>
          <xm:sqref>V9</xm:sqref>
        </x14:conditionalFormatting>
        <x14:conditionalFormatting xmlns:xm="http://schemas.microsoft.com/office/excel/2006/main">
          <x14:cfRule type="dataBar" id="{56C493CB-93A1-4A50-9637-81ED75B905DD}">
            <x14:dataBar minLength="0" maxLength="100">
              <x14:cfvo type="num">
                <xm:f>0</xm:f>
              </x14:cfvo>
              <x14:cfvo type="num">
                <xm:f>1</xm:f>
              </x14:cfvo>
              <x14:negativeFillColor rgb="FFFF0000"/>
              <x14:axisColor rgb="FF000000"/>
            </x14:dataBar>
          </x14:cfRule>
          <x14:cfRule type="dataBar" id="{FC5E730E-D7F0-46F7-BAA7-4827393D042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5D8AE7E-8BB4-4C7E-AB29-F9EEFB0832C8}">
            <x14:dataBar minLength="0" maxLength="100">
              <x14:cfvo type="num">
                <xm:f>0</xm:f>
              </x14:cfvo>
              <x14:cfvo type="num">
                <xm:f>1</xm:f>
              </x14:cfvo>
              <x14:negativeFillColor rgb="FFFF0000"/>
              <x14:axisColor rgb="FF000000"/>
            </x14:dataBar>
          </x14:cfRule>
          <x14:cfRule type="dataBar" id="{23780BF6-466B-49C9-BFD9-852F09B447CD}">
            <x14:dataBar minLength="0" maxLength="100">
              <x14:cfvo type="autoMin"/>
              <x14:cfvo type="autoMax"/>
              <x14:negativeFillColor rgb="FFFF0000"/>
              <x14:axisColor rgb="FF000000"/>
            </x14:dataBar>
          </x14:cfRule>
          <x14:cfRule type="dataBar" id="{8DA22639-2C4B-47E3-8A3D-19B1B40BAEFB}">
            <x14:dataBar minLength="0" maxLength="100" gradient="0">
              <x14:cfvo type="num">
                <xm:f>0</xm:f>
              </x14:cfvo>
              <x14:cfvo type="num">
                <xm:f>1</xm:f>
              </x14:cfvo>
              <x14:negativeFillColor rgb="FFFF0000"/>
              <x14:axisColor rgb="FF000000"/>
            </x14:dataBar>
          </x14:cfRule>
          <x14:cfRule type="dataBar" id="{5F8A1465-3615-4276-B156-762A20C7E16F}">
            <x14:dataBar minLength="0" maxLength="100" border="1" negativeBarBorderColorSameAsPositive="0">
              <x14:cfvo type="autoMin"/>
              <x14:cfvo type="autoMax"/>
              <x14:borderColor rgb="FF008AEF"/>
              <x14:negativeFillColor rgb="FFFF0000"/>
              <x14:negativeBorderColor rgb="FFFF0000"/>
              <x14:axisColor rgb="FF000000"/>
            </x14:dataBar>
          </x14:cfRule>
          <xm:sqref>V10</xm:sqref>
        </x14:conditionalFormatting>
        <x14:conditionalFormatting xmlns:xm="http://schemas.microsoft.com/office/excel/2006/main">
          <x14:cfRule type="dataBar" id="{E36A167D-EFAD-4633-83AB-6FE3EBF73290}">
            <x14:dataBar minLength="0" maxLength="100">
              <x14:cfvo type="num">
                <xm:f>0</xm:f>
              </x14:cfvo>
              <x14:cfvo type="num">
                <xm:f>1</xm:f>
              </x14:cfvo>
              <x14:negativeFillColor rgb="FFFF0000"/>
              <x14:axisColor rgb="FF000000"/>
            </x14:dataBar>
          </x14:cfRule>
          <x14:cfRule type="dataBar" id="{67CB0358-BB1C-4047-9EC5-5962A4B3C5B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7BB745C-98DC-499A-8F95-6CEAD5884FE4}">
            <x14:dataBar minLength="0" maxLength="100">
              <x14:cfvo type="num">
                <xm:f>0</xm:f>
              </x14:cfvo>
              <x14:cfvo type="num">
                <xm:f>1</xm:f>
              </x14:cfvo>
              <x14:negativeFillColor rgb="FFFF0000"/>
              <x14:axisColor rgb="FF000000"/>
            </x14:dataBar>
          </x14:cfRule>
          <x14:cfRule type="dataBar" id="{A47CBF20-4D60-443C-B1AF-4CFA89A34219}">
            <x14:dataBar minLength="0" maxLength="100">
              <x14:cfvo type="autoMin"/>
              <x14:cfvo type="autoMax"/>
              <x14:negativeFillColor rgb="FFFF0000"/>
              <x14:axisColor rgb="FF000000"/>
            </x14:dataBar>
          </x14:cfRule>
          <x14:cfRule type="dataBar" id="{E246379D-AEDC-47D8-8DA9-B2D92409BA8A}">
            <x14:dataBar minLength="0" maxLength="100" gradient="0">
              <x14:cfvo type="num">
                <xm:f>0</xm:f>
              </x14:cfvo>
              <x14:cfvo type="num">
                <xm:f>1</xm:f>
              </x14:cfvo>
              <x14:negativeFillColor rgb="FFFF0000"/>
              <x14:axisColor rgb="FF000000"/>
            </x14:dataBar>
          </x14:cfRule>
          <x14:cfRule type="dataBar" id="{8A4FC72E-1BCD-435C-9E56-1C224BE03E11}">
            <x14:dataBar minLength="0" maxLength="100" border="1" negativeBarBorderColorSameAsPositive="0">
              <x14:cfvo type="autoMin"/>
              <x14:cfvo type="autoMax"/>
              <x14:borderColor rgb="FF008AEF"/>
              <x14:negativeFillColor rgb="FFFF0000"/>
              <x14:negativeBorderColor rgb="FFFF0000"/>
              <x14:axisColor rgb="FF000000"/>
            </x14:dataBar>
          </x14:cfRule>
          <xm:sqref>V15</xm:sqref>
        </x14:conditionalFormatting>
        <x14:conditionalFormatting xmlns:xm="http://schemas.microsoft.com/office/excel/2006/main">
          <x14:cfRule type="dataBar" id="{2DB13F3E-555F-403F-AD0C-41C51F8F0D63}">
            <x14:dataBar minLength="0" maxLength="100">
              <x14:cfvo type="num">
                <xm:f>0</xm:f>
              </x14:cfvo>
              <x14:cfvo type="num">
                <xm:f>1</xm:f>
              </x14:cfvo>
              <x14:negativeFillColor rgb="FFFF0000"/>
              <x14:axisColor rgb="FF000000"/>
            </x14:dataBar>
          </x14:cfRule>
          <x14:cfRule type="dataBar" id="{8FE03D1E-DAD4-450E-A88B-5750D7ECC08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01C012F-8486-4FDD-87AC-64B07DADBFFA}">
            <x14:dataBar minLength="0" maxLength="100">
              <x14:cfvo type="num">
                <xm:f>0</xm:f>
              </x14:cfvo>
              <x14:cfvo type="num">
                <xm:f>1</xm:f>
              </x14:cfvo>
              <x14:negativeFillColor rgb="FFFF0000"/>
              <x14:axisColor rgb="FF000000"/>
            </x14:dataBar>
          </x14:cfRule>
          <x14:cfRule type="dataBar" id="{55BFCDCF-A2B7-4047-8B72-C6428A3C793E}">
            <x14:dataBar minLength="0" maxLength="100">
              <x14:cfvo type="autoMin"/>
              <x14:cfvo type="autoMax"/>
              <x14:negativeFillColor rgb="FFFF0000"/>
              <x14:axisColor rgb="FF000000"/>
            </x14:dataBar>
          </x14:cfRule>
          <x14:cfRule type="dataBar" id="{8C4875CF-2955-4AEB-8821-498F51A7B42A}">
            <x14:dataBar minLength="0" maxLength="100" gradient="0">
              <x14:cfvo type="num">
                <xm:f>0</xm:f>
              </x14:cfvo>
              <x14:cfvo type="num">
                <xm:f>1</xm:f>
              </x14:cfvo>
              <x14:negativeFillColor rgb="FFFF0000"/>
              <x14:axisColor rgb="FF000000"/>
            </x14:dataBar>
          </x14:cfRule>
          <x14:cfRule type="dataBar" id="{D1A8A682-7342-41FE-B3C7-19221A323B11}">
            <x14:dataBar minLength="0" maxLength="100" border="1" negativeBarBorderColorSameAsPositive="0">
              <x14:cfvo type="autoMin"/>
              <x14:cfvo type="autoMax"/>
              <x14:borderColor rgb="FF008AEF"/>
              <x14:negativeFillColor rgb="FFFF0000"/>
              <x14:negativeBorderColor rgb="FFFF0000"/>
              <x14:axisColor rgb="FF000000"/>
            </x14:dataBar>
          </x14:cfRule>
          <xm:sqref>V16:V55 V11:V14</xm:sqref>
        </x14:conditionalFormatting>
        <x14:conditionalFormatting xmlns:xm="http://schemas.microsoft.com/office/excel/2006/main">
          <x14:cfRule type="dataBar" id="{4C19885F-DA15-47EA-8D9D-8DDD67AE330E}">
            <x14:dataBar minLength="0" maxLength="100">
              <x14:cfvo type="num">
                <xm:f>0</xm:f>
              </x14:cfvo>
              <x14:cfvo type="num">
                <xm:f>1</xm:f>
              </x14:cfvo>
              <x14:negativeFillColor rgb="FFFF0000"/>
              <x14:axisColor rgb="FF000000"/>
            </x14:dataBar>
          </x14:cfRule>
          <x14:cfRule type="dataBar" id="{EA989E0E-0348-4B37-8E1D-4647290DF0F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D2A4753-AA37-42E6-BF30-EC50D842F39B}">
            <x14:dataBar minLength="0" maxLength="100">
              <x14:cfvo type="num">
                <xm:f>0</xm:f>
              </x14:cfvo>
              <x14:cfvo type="num">
                <xm:f>1</xm:f>
              </x14:cfvo>
              <x14:negativeFillColor rgb="FFFF0000"/>
              <x14:axisColor rgb="FF000000"/>
            </x14:dataBar>
          </x14:cfRule>
          <x14:cfRule type="dataBar" id="{09176347-0ADC-4E5B-8779-6C5E455B7E00}">
            <x14:dataBar minLength="0" maxLength="100">
              <x14:cfvo type="autoMin"/>
              <x14:cfvo type="autoMax"/>
              <x14:negativeFillColor rgb="FFFF0000"/>
              <x14:axisColor rgb="FF000000"/>
            </x14:dataBar>
          </x14:cfRule>
          <x14:cfRule type="dataBar" id="{D97A47FE-830F-43CB-B0A8-3898D8FFAFCE}">
            <x14:dataBar minLength="0" maxLength="100" gradient="0">
              <x14:cfvo type="num">
                <xm:f>0</xm:f>
              </x14:cfvo>
              <x14:cfvo type="num">
                <xm:f>1</xm:f>
              </x14:cfvo>
              <x14:negativeFillColor rgb="FFFF0000"/>
              <x14:axisColor rgb="FF000000"/>
            </x14:dataBar>
          </x14:cfRule>
          <x14:cfRule type="dataBar" id="{0F45A691-5495-4162-B649-02C502AE2439}">
            <x14:dataBar minLength="0" maxLength="100" border="1" negativeBarBorderColorSameAsPositive="0">
              <x14:cfvo type="autoMin"/>
              <x14:cfvo type="autoMax"/>
              <x14:borderColor rgb="FF008AEF"/>
              <x14:negativeFillColor rgb="FFFF0000"/>
              <x14:negativeBorderColor rgb="FFFF0000"/>
              <x14:axisColor rgb="FF000000"/>
            </x14:dataBar>
          </x14:cfRule>
          <xm:sqref>V59:V60</xm:sqref>
        </x14:conditionalFormatting>
        <x14:conditionalFormatting xmlns:xm="http://schemas.microsoft.com/office/excel/2006/main">
          <x14:cfRule type="dataBar" id="{08E46B0D-B844-4AFD-86A9-E7E41A947AB3}">
            <x14:dataBar minLength="0" maxLength="100">
              <x14:cfvo type="num">
                <xm:f>0</xm:f>
              </x14:cfvo>
              <x14:cfvo type="num">
                <xm:f>1</xm:f>
              </x14:cfvo>
              <x14:negativeFillColor rgb="FFFF0000"/>
              <x14:axisColor rgb="FF000000"/>
            </x14:dataBar>
          </x14:cfRule>
          <x14:cfRule type="dataBar" id="{C4B2A885-0171-4934-8048-D58D027E799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07956A3-54F2-42C3-AFCE-F526A1A8BD12}">
            <x14:dataBar minLength="0" maxLength="100">
              <x14:cfvo type="num">
                <xm:f>0</xm:f>
              </x14:cfvo>
              <x14:cfvo type="num">
                <xm:f>1</xm:f>
              </x14:cfvo>
              <x14:negativeFillColor rgb="FFFF0000"/>
              <x14:axisColor rgb="FF000000"/>
            </x14:dataBar>
          </x14:cfRule>
          <x14:cfRule type="dataBar" id="{A766F0FB-8C28-406F-BE6B-C7CFC316094A}">
            <x14:dataBar minLength="0" maxLength="100">
              <x14:cfvo type="autoMin"/>
              <x14:cfvo type="autoMax"/>
              <x14:negativeFillColor rgb="FFFF0000"/>
              <x14:axisColor rgb="FF000000"/>
            </x14:dataBar>
          </x14:cfRule>
          <x14:cfRule type="dataBar" id="{CADCEEB9-2D85-4C35-A349-205A7DE4107E}">
            <x14:dataBar minLength="0" maxLength="100" gradient="0">
              <x14:cfvo type="num">
                <xm:f>0</xm:f>
              </x14:cfvo>
              <x14:cfvo type="num">
                <xm:f>1</xm:f>
              </x14:cfvo>
              <x14:negativeFillColor rgb="FFFF0000"/>
              <x14:axisColor rgb="FF000000"/>
            </x14:dataBar>
          </x14:cfRule>
          <x14:cfRule type="dataBar" id="{AA575233-E08F-48C2-9C0E-AAB6CFBC5295}">
            <x14:dataBar minLength="0" maxLength="100" border="1" negativeBarBorderColorSameAsPositive="0">
              <x14:cfvo type="autoMin"/>
              <x14:cfvo type="autoMax"/>
              <x14:borderColor rgb="FF008AEF"/>
              <x14:negativeFillColor rgb="FFFF0000"/>
              <x14:negativeBorderColor rgb="FFFF0000"/>
              <x14:axisColor rgb="FF000000"/>
            </x14:dataBar>
          </x14:cfRule>
          <xm:sqref>V64:V76</xm:sqref>
        </x14:conditionalFormatting>
        <x14:conditionalFormatting xmlns:xm="http://schemas.microsoft.com/office/excel/2006/main">
          <x14:cfRule type="dataBar" id="{3C9B615F-262A-4346-880E-7B6B68324F45}">
            <x14:dataBar minLength="0" maxLength="100">
              <x14:cfvo type="num">
                <xm:f>0</xm:f>
              </x14:cfvo>
              <x14:cfvo type="num">
                <xm:f>1</xm:f>
              </x14:cfvo>
              <x14:negativeFillColor rgb="FFFF0000"/>
              <x14:axisColor rgb="FF000000"/>
            </x14:dataBar>
          </x14:cfRule>
          <x14:cfRule type="dataBar" id="{E5B9DA1D-A643-42C2-BA28-D58F808195F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D239B91-0241-4E44-A067-4F3B57239FA9}">
            <x14:dataBar minLength="0" maxLength="100">
              <x14:cfvo type="num">
                <xm:f>0</xm:f>
              </x14:cfvo>
              <x14:cfvo type="num">
                <xm:f>1</xm:f>
              </x14:cfvo>
              <x14:negativeFillColor rgb="FFFF0000"/>
              <x14:axisColor rgb="FF000000"/>
            </x14:dataBar>
          </x14:cfRule>
          <x14:cfRule type="dataBar" id="{80FF3A8D-5CD4-4665-B333-0542AA9920C6}">
            <x14:dataBar minLength="0" maxLength="100">
              <x14:cfvo type="autoMin"/>
              <x14:cfvo type="autoMax"/>
              <x14:negativeFillColor rgb="FFFF0000"/>
              <x14:axisColor rgb="FF000000"/>
            </x14:dataBar>
          </x14:cfRule>
          <x14:cfRule type="dataBar" id="{B7FB3BF6-782E-4E71-BCA4-6321CC3BBD5C}">
            <x14:dataBar minLength="0" maxLength="100" gradient="0">
              <x14:cfvo type="num">
                <xm:f>0</xm:f>
              </x14:cfvo>
              <x14:cfvo type="num">
                <xm:f>1</xm:f>
              </x14:cfvo>
              <x14:negativeFillColor rgb="FFFF0000"/>
              <x14:axisColor rgb="FF000000"/>
            </x14:dataBar>
          </x14:cfRule>
          <x14:cfRule type="dataBar" id="{1B3CC289-4395-49EB-BBA8-44FA0AA2EDC1}">
            <x14:dataBar minLength="0" maxLength="100" border="1" negativeBarBorderColorSameAsPositive="0">
              <x14:cfvo type="autoMin"/>
              <x14:cfvo type="autoMax"/>
              <x14:borderColor rgb="FF008AEF"/>
              <x14:negativeFillColor rgb="FFFF0000"/>
              <x14:negativeBorderColor rgb="FFFF0000"/>
              <x14:axisColor rgb="FF000000"/>
            </x14:dataBar>
          </x14:cfRule>
          <xm:sqref>V80:V83</xm:sqref>
        </x14:conditionalFormatting>
        <x14:conditionalFormatting xmlns:xm="http://schemas.microsoft.com/office/excel/2006/main">
          <x14:cfRule type="dataBar" id="{9908BDFD-B3D3-465F-82A0-7031411AC14F}">
            <x14:dataBar minLength="0" maxLength="100">
              <x14:cfvo type="num">
                <xm:f>0</xm:f>
              </x14:cfvo>
              <x14:cfvo type="num">
                <xm:f>1</xm:f>
              </x14:cfvo>
              <x14:negativeFillColor rgb="FFFF0000"/>
              <x14:axisColor rgb="FF000000"/>
            </x14:dataBar>
          </x14:cfRule>
          <x14:cfRule type="dataBar" id="{5BE103B1-4BBF-45BF-AA64-E28489619CC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9571A52-557A-4E80-8EEB-1B0E553431BD}">
            <x14:dataBar minLength="0" maxLength="100">
              <x14:cfvo type="num">
                <xm:f>0</xm:f>
              </x14:cfvo>
              <x14:cfvo type="num">
                <xm:f>1</xm:f>
              </x14:cfvo>
              <x14:negativeFillColor rgb="FFFF0000"/>
              <x14:axisColor rgb="FF000000"/>
            </x14:dataBar>
          </x14:cfRule>
          <x14:cfRule type="dataBar" id="{10DDD2AD-596A-4A47-A613-AB561FF17875}">
            <x14:dataBar minLength="0" maxLength="100">
              <x14:cfvo type="autoMin"/>
              <x14:cfvo type="autoMax"/>
              <x14:negativeFillColor rgb="FFFF0000"/>
              <x14:axisColor rgb="FF000000"/>
            </x14:dataBar>
          </x14:cfRule>
          <x14:cfRule type="dataBar" id="{CF5472C2-B63F-41C5-93DD-836C401368EF}">
            <x14:dataBar minLength="0" maxLength="100" gradient="0">
              <x14:cfvo type="num">
                <xm:f>0</xm:f>
              </x14:cfvo>
              <x14:cfvo type="num">
                <xm:f>1</xm:f>
              </x14:cfvo>
              <x14:negativeFillColor rgb="FFFF0000"/>
              <x14:axisColor rgb="FF000000"/>
            </x14:dataBar>
          </x14:cfRule>
          <x14:cfRule type="dataBar" id="{54F24AF5-6779-4F56-BB84-86A7CEF5FD30}">
            <x14:dataBar minLength="0" maxLength="100" border="1" negativeBarBorderColorSameAsPositive="0">
              <x14:cfvo type="autoMin"/>
              <x14:cfvo type="autoMax"/>
              <x14:borderColor rgb="FF008AEF"/>
              <x14:negativeFillColor rgb="FFFF0000"/>
              <x14:negativeBorderColor rgb="FFFF0000"/>
              <x14:axisColor rgb="FF000000"/>
            </x14:dataBar>
          </x14:cfRule>
          <xm:sqref>V86:V113</xm:sqref>
        </x14:conditionalFormatting>
        <x14:conditionalFormatting xmlns:xm="http://schemas.microsoft.com/office/excel/2006/main">
          <x14:cfRule type="dataBar" id="{5DB4BF89-3EB3-4699-B305-B534833775DF}">
            <x14:dataBar minLength="0" maxLength="100">
              <x14:cfvo type="num">
                <xm:f>0</xm:f>
              </x14:cfvo>
              <x14:cfvo type="num">
                <xm:f>1</xm:f>
              </x14:cfvo>
              <x14:negativeFillColor rgb="FFFF0000"/>
              <x14:axisColor rgb="FF000000"/>
            </x14:dataBar>
          </x14:cfRule>
          <x14:cfRule type="dataBar" id="{197C01C2-7471-4CB4-B064-D23F0652551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D5A69E3-C583-480F-99F2-61229244B977}">
            <x14:dataBar minLength="0" maxLength="100">
              <x14:cfvo type="num">
                <xm:f>0</xm:f>
              </x14:cfvo>
              <x14:cfvo type="num">
                <xm:f>1</xm:f>
              </x14:cfvo>
              <x14:negativeFillColor rgb="FFFF0000"/>
              <x14:axisColor rgb="FF000000"/>
            </x14:dataBar>
          </x14:cfRule>
          <x14:cfRule type="dataBar" id="{132558F6-0919-47C9-AF65-C970AD8B2EB5}">
            <x14:dataBar minLength="0" maxLength="100">
              <x14:cfvo type="autoMin"/>
              <x14:cfvo type="autoMax"/>
              <x14:negativeFillColor rgb="FFFF0000"/>
              <x14:axisColor rgb="FF000000"/>
            </x14:dataBar>
          </x14:cfRule>
          <x14:cfRule type="dataBar" id="{A92322AB-2B6E-4E46-8E17-4181903B7373}">
            <x14:dataBar minLength="0" maxLength="100" gradient="0">
              <x14:cfvo type="num">
                <xm:f>0</xm:f>
              </x14:cfvo>
              <x14:cfvo type="num">
                <xm:f>1</xm:f>
              </x14:cfvo>
              <x14:negativeFillColor rgb="FFFF0000"/>
              <x14:axisColor rgb="FF000000"/>
            </x14:dataBar>
          </x14:cfRule>
          <x14:cfRule type="dataBar" id="{38A179AF-D9AA-4E62-AC8D-3617B8628E44}">
            <x14:dataBar minLength="0" maxLength="100" border="1" negativeBarBorderColorSameAsPositive="0">
              <x14:cfvo type="autoMin"/>
              <x14:cfvo type="autoMax"/>
              <x14:borderColor rgb="FF008AEF"/>
              <x14:negativeFillColor rgb="FFFF0000"/>
              <x14:negativeBorderColor rgb="FFFF0000"/>
              <x14:axisColor rgb="FF000000"/>
            </x14:dataBar>
          </x14:cfRule>
          <xm:sqref>V116:V121</xm:sqref>
        </x14:conditionalFormatting>
        <x14:conditionalFormatting xmlns:xm="http://schemas.microsoft.com/office/excel/2006/main">
          <x14:cfRule type="dataBar" id="{9D557DB2-EAC4-43D5-9A60-C70BA6190182}">
            <x14:dataBar minLength="0" maxLength="100">
              <x14:cfvo type="num">
                <xm:f>0</xm:f>
              </x14:cfvo>
              <x14:cfvo type="num">
                <xm:f>1</xm:f>
              </x14:cfvo>
              <x14:negativeFillColor rgb="FFFF0000"/>
              <x14:axisColor rgb="FF000000"/>
            </x14:dataBar>
          </x14:cfRule>
          <x14:cfRule type="dataBar" id="{47CD8AB6-FDC5-49ED-AFBC-B0674427B1EF}">
            <x14:dataBar minLength="0" maxLength="100">
              <x14:cfvo type="autoMin"/>
              <x14:cfvo type="autoMax"/>
              <x14:negativeFillColor rgb="FFFF0000"/>
              <x14:axisColor rgb="FF000000"/>
            </x14:dataBar>
          </x14:cfRule>
          <x14:cfRule type="dataBar" id="{8EB29637-E308-42C0-B08A-6C425F5F951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CE34611-D03C-4844-A6E1-D626D398A0B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DB04251-AFBD-4441-A7CD-2AB6BA6E3117}">
            <x14:dataBar minLength="0" maxLength="100" gradient="0">
              <x14:cfvo type="num">
                <xm:f>0</xm:f>
              </x14:cfvo>
              <x14:cfvo type="num">
                <xm:f>1</xm:f>
              </x14:cfvo>
              <x14:negativeFillColor rgb="FFFF0000"/>
              <x14:axisColor rgb="FF000000"/>
            </x14:dataBar>
          </x14:cfRule>
          <xm:sqref>X9</xm:sqref>
        </x14:conditionalFormatting>
        <x14:conditionalFormatting xmlns:xm="http://schemas.microsoft.com/office/excel/2006/main">
          <x14:cfRule type="dataBar" id="{F4218A84-8876-4556-AA4B-5EB228BFE1B6}">
            <x14:dataBar minLength="0" maxLength="100">
              <x14:cfvo type="num">
                <xm:f>0</xm:f>
              </x14:cfvo>
              <x14:cfvo type="num">
                <xm:f>1</xm:f>
              </x14:cfvo>
              <x14:negativeFillColor rgb="FFFF0000"/>
              <x14:axisColor rgb="FF000000"/>
            </x14:dataBar>
          </x14:cfRule>
          <x14:cfRule type="dataBar" id="{2E102FE6-D17D-4E70-90D7-C22BAC641B50}">
            <x14:dataBar minLength="0" maxLength="100">
              <x14:cfvo type="autoMin"/>
              <x14:cfvo type="autoMax"/>
              <x14:negativeFillColor rgb="FFFF0000"/>
              <x14:axisColor rgb="FF000000"/>
            </x14:dataBar>
          </x14:cfRule>
          <x14:cfRule type="dataBar" id="{F5D63144-E27E-4EFC-8159-18D4ADBD095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E20081D-A5BB-4593-B4EF-C861AE20620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504CEDC-3E85-440E-8E3D-52C9E8B6ADB5}">
            <x14:dataBar minLength="0" maxLength="100" gradient="0">
              <x14:cfvo type="num">
                <xm:f>0</xm:f>
              </x14:cfvo>
              <x14:cfvo type="num">
                <xm:f>1</xm:f>
              </x14:cfvo>
              <x14:negativeFillColor rgb="FFFF0000"/>
              <x14:axisColor rgb="FF000000"/>
            </x14:dataBar>
          </x14:cfRule>
          <xm:sqref>X10</xm:sqref>
        </x14:conditionalFormatting>
        <x14:conditionalFormatting xmlns:xm="http://schemas.microsoft.com/office/excel/2006/main">
          <x14:cfRule type="dataBar" id="{3DEBC814-5310-4CF7-9897-56A1D7943F9B}">
            <x14:dataBar minLength="0" maxLength="100">
              <x14:cfvo type="num">
                <xm:f>0</xm:f>
              </x14:cfvo>
              <x14:cfvo type="num">
                <xm:f>1</xm:f>
              </x14:cfvo>
              <x14:negativeFillColor rgb="FFFF0000"/>
              <x14:axisColor rgb="FF000000"/>
            </x14:dataBar>
          </x14:cfRule>
          <x14:cfRule type="dataBar" id="{834B8E9E-D44B-4DF3-B1A6-2D78FC57C4B2}">
            <x14:dataBar minLength="0" maxLength="100">
              <x14:cfvo type="autoMin"/>
              <x14:cfvo type="autoMax"/>
              <x14:negativeFillColor rgb="FFFF0000"/>
              <x14:axisColor rgb="FF000000"/>
            </x14:dataBar>
          </x14:cfRule>
          <x14:cfRule type="dataBar" id="{2EA28A2D-8F04-41BF-BE5E-5FE0248F2D5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AF7CD53-17A9-4EFC-B5C5-606A4C10265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42AF2F1-7871-4BD2-AEA8-41F4290FA0BE}">
            <x14:dataBar minLength="0" maxLength="100" gradient="0">
              <x14:cfvo type="num">
                <xm:f>0</xm:f>
              </x14:cfvo>
              <x14:cfvo type="num">
                <xm:f>1</xm:f>
              </x14:cfvo>
              <x14:negativeFillColor rgb="FFFF0000"/>
              <x14:axisColor rgb="FF000000"/>
            </x14:dataBar>
          </x14:cfRule>
          <xm:sqref>X15</xm:sqref>
        </x14:conditionalFormatting>
        <x14:conditionalFormatting xmlns:xm="http://schemas.microsoft.com/office/excel/2006/main">
          <x14:cfRule type="dataBar" id="{923A0CC8-D206-45CF-9ACB-55B3FA17C53A}">
            <x14:dataBar minLength="0" maxLength="100">
              <x14:cfvo type="num">
                <xm:f>0</xm:f>
              </x14:cfvo>
              <x14:cfvo type="num">
                <xm:f>1</xm:f>
              </x14:cfvo>
              <x14:negativeFillColor rgb="FFFF0000"/>
              <x14:axisColor rgb="FF000000"/>
            </x14:dataBar>
          </x14:cfRule>
          <x14:cfRule type="dataBar" id="{A90EC3B8-E2EF-4563-AE4A-13E55C9D66C5}">
            <x14:dataBar minLength="0" maxLength="100">
              <x14:cfvo type="autoMin"/>
              <x14:cfvo type="autoMax"/>
              <x14:negativeFillColor rgb="FFFF0000"/>
              <x14:axisColor rgb="FF000000"/>
            </x14:dataBar>
          </x14:cfRule>
          <x14:cfRule type="dataBar" id="{63B880A3-81C1-42C9-BD2A-573A5BE48B5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E17FDF4-AA04-4CF0-A506-51264E672A0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BC665E7-0258-4637-8459-34C1D4D5ADB9}">
            <x14:dataBar minLength="0" maxLength="100" gradient="0">
              <x14:cfvo type="num">
                <xm:f>0</xm:f>
              </x14:cfvo>
              <x14:cfvo type="num">
                <xm:f>1</xm:f>
              </x14:cfvo>
              <x14:negativeFillColor rgb="FFFF0000"/>
              <x14:axisColor rgb="FF000000"/>
            </x14:dataBar>
          </x14:cfRule>
          <xm:sqref>X39</xm:sqref>
        </x14:conditionalFormatting>
        <x14:conditionalFormatting xmlns:xm="http://schemas.microsoft.com/office/excel/2006/main">
          <x14:cfRule type="dataBar" id="{ACE0AB04-2A3D-4756-8E88-E321E07B973F}">
            <x14:dataBar minLength="0" maxLength="100">
              <x14:cfvo type="num">
                <xm:f>0</xm:f>
              </x14:cfvo>
              <x14:cfvo type="num">
                <xm:f>1</xm:f>
              </x14:cfvo>
              <x14:negativeFillColor rgb="FFFF0000"/>
              <x14:axisColor rgb="FF000000"/>
            </x14:dataBar>
          </x14:cfRule>
          <x14:cfRule type="dataBar" id="{D6487943-BC34-4781-843B-5B13E6A2916E}">
            <x14:dataBar minLength="0" maxLength="100">
              <x14:cfvo type="autoMin"/>
              <x14:cfvo type="autoMax"/>
              <x14:negativeFillColor rgb="FFFF0000"/>
              <x14:axisColor rgb="FF000000"/>
            </x14:dataBar>
          </x14:cfRule>
          <x14:cfRule type="dataBar" id="{83BC39A2-6AF3-40EF-B14F-ADF829DF31D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F5D393F-0806-4C84-BB7D-1B7D96D7697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A2833AC-17F4-4F49-BD7A-B20CAB362CDF}">
            <x14:dataBar minLength="0" maxLength="100" gradient="0">
              <x14:cfvo type="num">
                <xm:f>0</xm:f>
              </x14:cfvo>
              <x14:cfvo type="num">
                <xm:f>1</xm:f>
              </x14:cfvo>
              <x14:negativeFillColor rgb="FFFF0000"/>
              <x14:axisColor rgb="FF000000"/>
            </x14:dataBar>
          </x14:cfRule>
          <xm:sqref>X40:X55 X11:X14 X16:X38</xm:sqref>
        </x14:conditionalFormatting>
        <x14:conditionalFormatting xmlns:xm="http://schemas.microsoft.com/office/excel/2006/main">
          <x14:cfRule type="dataBar" id="{25BC8B9B-878A-4ABE-AE10-D869AFC58282}">
            <x14:dataBar minLength="0" maxLength="100">
              <x14:cfvo type="num">
                <xm:f>0</xm:f>
              </x14:cfvo>
              <x14:cfvo type="num">
                <xm:f>1</xm:f>
              </x14:cfvo>
              <x14:negativeFillColor rgb="FFFF0000"/>
              <x14:axisColor rgb="FF000000"/>
            </x14:dataBar>
          </x14:cfRule>
          <x14:cfRule type="dataBar" id="{EDE9EB51-6202-4F44-8A3B-2F6925B642C0}">
            <x14:dataBar minLength="0" maxLength="100">
              <x14:cfvo type="autoMin"/>
              <x14:cfvo type="autoMax"/>
              <x14:negativeFillColor rgb="FFFF0000"/>
              <x14:axisColor rgb="FF000000"/>
            </x14:dataBar>
          </x14:cfRule>
          <x14:cfRule type="dataBar" id="{D909C59F-95D4-460B-AA1F-251AC1418AA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18FCF12-6610-4D2F-8DA5-1CD3B8F2B0D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8AC3CCF-0B97-4B9F-BBE9-5DB2D0076D07}">
            <x14:dataBar minLength="0" maxLength="100" gradient="0">
              <x14:cfvo type="num">
                <xm:f>0</xm:f>
              </x14:cfvo>
              <x14:cfvo type="num">
                <xm:f>1</xm:f>
              </x14:cfvo>
              <x14:negativeFillColor rgb="FFFF0000"/>
              <x14:axisColor rgb="FF000000"/>
            </x14:dataBar>
          </x14:cfRule>
          <xm:sqref>X59:X60</xm:sqref>
        </x14:conditionalFormatting>
        <x14:conditionalFormatting xmlns:xm="http://schemas.microsoft.com/office/excel/2006/main">
          <x14:cfRule type="dataBar" id="{63031A79-29AF-49CF-8E85-314CC0E7BE71}">
            <x14:dataBar minLength="0" maxLength="100">
              <x14:cfvo type="num">
                <xm:f>0</xm:f>
              </x14:cfvo>
              <x14:cfvo type="num">
                <xm:f>1</xm:f>
              </x14:cfvo>
              <x14:negativeFillColor rgb="FFFF0000"/>
              <x14:axisColor rgb="FF000000"/>
            </x14:dataBar>
          </x14:cfRule>
          <x14:cfRule type="dataBar" id="{A3E68117-B0F2-4244-9D86-1222C8332658}">
            <x14:dataBar minLength="0" maxLength="100">
              <x14:cfvo type="autoMin"/>
              <x14:cfvo type="autoMax"/>
              <x14:negativeFillColor rgb="FFFF0000"/>
              <x14:axisColor rgb="FF000000"/>
            </x14:dataBar>
          </x14:cfRule>
          <x14:cfRule type="dataBar" id="{47DD9CB2-5E6F-4236-8A67-E24C1BF1309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618D428-D980-48E0-B66E-A41B6334CA2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B5FCBAB-0C62-4737-A789-41DE924432B3}">
            <x14:dataBar minLength="0" maxLength="100" gradient="0">
              <x14:cfvo type="num">
                <xm:f>0</xm:f>
              </x14:cfvo>
              <x14:cfvo type="num">
                <xm:f>1</xm:f>
              </x14:cfvo>
              <x14:negativeFillColor rgb="FFFF0000"/>
              <x14:axisColor rgb="FF000000"/>
            </x14:dataBar>
          </x14:cfRule>
          <xm:sqref>X64:X76</xm:sqref>
        </x14:conditionalFormatting>
        <x14:conditionalFormatting xmlns:xm="http://schemas.microsoft.com/office/excel/2006/main">
          <x14:cfRule type="dataBar" id="{A1248336-DC75-4587-9717-04B9891340E4}">
            <x14:dataBar minLength="0" maxLength="100">
              <x14:cfvo type="num">
                <xm:f>0</xm:f>
              </x14:cfvo>
              <x14:cfvo type="num">
                <xm:f>1</xm:f>
              </x14:cfvo>
              <x14:negativeFillColor rgb="FFFF0000"/>
              <x14:axisColor rgb="FF000000"/>
            </x14:dataBar>
          </x14:cfRule>
          <x14:cfRule type="dataBar" id="{68C2100C-3451-4D34-9AF0-09A09FE21E12}">
            <x14:dataBar minLength="0" maxLength="100">
              <x14:cfvo type="autoMin"/>
              <x14:cfvo type="autoMax"/>
              <x14:negativeFillColor rgb="FFFF0000"/>
              <x14:axisColor rgb="FF000000"/>
            </x14:dataBar>
          </x14:cfRule>
          <x14:cfRule type="dataBar" id="{CEA7311D-FF8C-43AC-824F-27C157955D1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EAB1C45-EA45-41C8-BBF7-903BAB7FE0A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2C77090-2EE5-40CF-AA6A-7640636D6ABE}">
            <x14:dataBar minLength="0" maxLength="100" gradient="0">
              <x14:cfvo type="num">
                <xm:f>0</xm:f>
              </x14:cfvo>
              <x14:cfvo type="num">
                <xm:f>1</xm:f>
              </x14:cfvo>
              <x14:negativeFillColor rgb="FFFF0000"/>
              <x14:axisColor rgb="FF000000"/>
            </x14:dataBar>
          </x14:cfRule>
          <xm:sqref>X80:X83</xm:sqref>
        </x14:conditionalFormatting>
        <x14:conditionalFormatting xmlns:xm="http://schemas.microsoft.com/office/excel/2006/main">
          <x14:cfRule type="dataBar" id="{4C4D8DED-D087-413E-A4BF-6E73C4543142}">
            <x14:dataBar minLength="0" maxLength="100">
              <x14:cfvo type="num">
                <xm:f>0</xm:f>
              </x14:cfvo>
              <x14:cfvo type="num">
                <xm:f>1</xm:f>
              </x14:cfvo>
              <x14:negativeFillColor rgb="FFFF0000"/>
              <x14:axisColor rgb="FF000000"/>
            </x14:dataBar>
          </x14:cfRule>
          <x14:cfRule type="dataBar" id="{2177C9B4-ECC1-4B5C-8DA2-DC9AC382DDB3}">
            <x14:dataBar minLength="0" maxLength="100">
              <x14:cfvo type="autoMin"/>
              <x14:cfvo type="autoMax"/>
              <x14:negativeFillColor rgb="FFFF0000"/>
              <x14:axisColor rgb="FF000000"/>
            </x14:dataBar>
          </x14:cfRule>
          <x14:cfRule type="dataBar" id="{DC919E80-66FC-4332-B2BD-F043CD3D56F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402F3D4-9287-415F-AA4A-F3298389767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2A42378-5883-479A-9AA1-78C32295B611}">
            <x14:dataBar minLength="0" maxLength="100" gradient="0">
              <x14:cfvo type="num">
                <xm:f>0</xm:f>
              </x14:cfvo>
              <x14:cfvo type="num">
                <xm:f>1</xm:f>
              </x14:cfvo>
              <x14:negativeFillColor rgb="FFFF0000"/>
              <x14:axisColor rgb="FF000000"/>
            </x14:dataBar>
          </x14:cfRule>
          <xm:sqref>X86:X113</xm:sqref>
        </x14:conditionalFormatting>
        <x14:conditionalFormatting xmlns:xm="http://schemas.microsoft.com/office/excel/2006/main">
          <x14:cfRule type="dataBar" id="{1E43F950-8AF8-45F1-B458-615F57853A23}">
            <x14:dataBar minLength="0" maxLength="100">
              <x14:cfvo type="num">
                <xm:f>0</xm:f>
              </x14:cfvo>
              <x14:cfvo type="num">
                <xm:f>1</xm:f>
              </x14:cfvo>
              <x14:negativeFillColor rgb="FFFF0000"/>
              <x14:axisColor rgb="FF000000"/>
            </x14:dataBar>
          </x14:cfRule>
          <x14:cfRule type="dataBar" id="{579BB917-B8A2-464D-A514-E73141E17F02}">
            <x14:dataBar minLength="0" maxLength="100">
              <x14:cfvo type="autoMin"/>
              <x14:cfvo type="autoMax"/>
              <x14:negativeFillColor rgb="FFFF0000"/>
              <x14:axisColor rgb="FF000000"/>
            </x14:dataBar>
          </x14:cfRule>
          <x14:cfRule type="dataBar" id="{45B4BEC7-6833-421C-96C6-86625252E85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A069753-EA22-4F06-8CBD-E449DC4979D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99DACB8-37E9-47D3-8B39-34E85164E52D}">
            <x14:dataBar minLength="0" maxLength="100" gradient="0">
              <x14:cfvo type="num">
                <xm:f>0</xm:f>
              </x14:cfvo>
              <x14:cfvo type="num">
                <xm:f>1</xm:f>
              </x14:cfvo>
              <x14:negativeFillColor rgb="FFFF0000"/>
              <x14:axisColor rgb="FF000000"/>
            </x14:dataBar>
          </x14:cfRule>
          <xm:sqref>X116:X121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LISTA!$AH$2:$AH$16</xm:f>
          </x14:formula1>
          <xm:sqref>W61 M61 M56 K56 K61 W56 O61 O56</xm:sqref>
        </x14:dataValidation>
        <x14:dataValidation type="list" allowBlank="1" showInputMessage="1" showErrorMessage="1">
          <x14:formula1>
            <xm:f>LISTA!$E$2:$E$4</xm:f>
          </x14:formula1>
          <xm:sqref>H119:H121 H52:H55 H98:H113 H74:H77 H80:H83</xm:sqref>
        </x14:dataValidation>
        <x14:dataValidation type="list" allowBlank="1" showInputMessage="1" showErrorMessage="1">
          <x14:formula1>
            <xm:f>LISTA!$AJ$2:$AJ$11</xm:f>
          </x14:formula1>
          <xm:sqref>F119:F121 F52:F55</xm:sqref>
        </x14:dataValidation>
        <x14:dataValidation type="list" allowBlank="1" showInputMessage="1" showErrorMessage="1">
          <x14:formula1>
            <xm:f>LISTA!$AH$2:$AH$17</xm:f>
          </x14:formula1>
          <xm:sqref>M113 M83 K83 K113 K122 K9:K55 W9:W55 M9:M55 O9:O55</xm:sqref>
        </x14:dataValidation>
        <x14:dataValidation type="list" allowBlank="1" showInputMessage="1" showErrorMessage="1">
          <x14:formula1>
            <xm:f>LISTA!$AI$2:$AI$22</xm:f>
          </x14:formula1>
          <xm:sqref>O80:O82 M80:M82 K116:K121 M116:M121 O116:O121 W64:W76 O58:O60 W80:W82 W116:W121 K80:K82 K64:K76 M64:M76 O64:O76 W86:W112 M86:M112 O86:O112 K86:K112</xm:sqref>
        </x14:dataValidation>
        <x14:dataValidation type="list" allowBlank="1" showInputMessage="1" showErrorMessage="1">
          <x14:formula1>
            <xm:f>LISTA!$AL$2:$AL$8</xm:f>
          </x14:formula1>
          <xm:sqref>J80:J82 J64:J76 J98:J112</xm:sqref>
        </x14:dataValidation>
        <x14:dataValidation type="list" allowBlank="1" showInputMessage="1" showErrorMessage="1" prompt="Relacionar el mecanismo de evaluación por medio del cual fue viabilizado el proyecto, o por el que se tramitará su evaluación y viabilización">
          <x14:formula1>
            <xm:f>LISTA!$AL$2:$AL$8</xm:f>
          </x14:formula1>
          <xm:sqref>J116:J121</xm:sqref>
        </x14:dataValidation>
        <x14:dataValidation type="list" allowBlank="1" showInputMessage="1" showErrorMessage="1">
          <x14:formula1>
            <xm:f>LISTA!$AK$2:$AK$8</xm:f>
          </x14:formula1>
          <xm:sqref>J52:J55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7"/>
  <sheetViews>
    <sheetView view="pageBreakPreview" topLeftCell="A41" zoomScale="70" zoomScaleNormal="25" zoomScaleSheetLayoutView="70" zoomScalePageLayoutView="25" workbookViewId="0">
      <selection activeCell="E75" sqref="E75:E76"/>
    </sheetView>
  </sheetViews>
  <sheetFormatPr baseColWidth="10" defaultColWidth="10.75" defaultRowHeight="11.5" x14ac:dyDescent="0.35"/>
  <cols>
    <col min="1" max="1" width="2.08203125" style="40" customWidth="1"/>
    <col min="2" max="2" width="26.58203125" style="40" bestFit="1" customWidth="1"/>
    <col min="3" max="3" width="27.58203125" style="40" customWidth="1"/>
    <col min="4" max="4" width="52.08203125" style="40" customWidth="1"/>
    <col min="5" max="5" width="13.75" style="40" customWidth="1"/>
    <col min="6" max="6" width="18.58203125" style="63" customWidth="1"/>
    <col min="7" max="7" width="11" style="63" customWidth="1"/>
    <col min="8" max="8" width="10.25" style="63" bestFit="1" customWidth="1"/>
    <col min="9" max="9" width="36.75" style="63" customWidth="1"/>
    <col min="10" max="10" width="47.58203125" style="63" customWidth="1"/>
    <col min="11" max="11" width="46.75" style="63" customWidth="1"/>
    <col min="12" max="12" width="18.08203125" style="40" bestFit="1" customWidth="1"/>
    <col min="13" max="13" width="48.08203125" style="40" customWidth="1"/>
    <col min="14" max="14" width="17.58203125" style="40" customWidth="1"/>
    <col min="15" max="15" width="47.08203125" style="40" customWidth="1"/>
    <col min="16" max="16" width="18" style="40" customWidth="1"/>
    <col min="17" max="17" width="46.75" style="40" customWidth="1"/>
    <col min="18" max="18" width="8.75" style="40" bestFit="1" customWidth="1"/>
    <col min="19" max="20" width="18.08203125" style="40" bestFit="1" customWidth="1"/>
    <col min="21" max="21" width="21.08203125" style="40" customWidth="1"/>
    <col min="22" max="22" width="20.5" style="40" customWidth="1"/>
    <col min="23" max="23" width="18.58203125" style="40" customWidth="1"/>
    <col min="24" max="24" width="19.08203125" style="40" customWidth="1"/>
    <col min="25" max="25" width="3.5" style="40" customWidth="1"/>
    <col min="26" max="16384" width="10.75" style="40"/>
  </cols>
  <sheetData>
    <row r="1" spans="1:25" ht="19.5" customHeight="1" x14ac:dyDescent="0.35">
      <c r="A1" s="39"/>
      <c r="B1" s="827"/>
      <c r="C1" s="827"/>
      <c r="D1" s="75"/>
      <c r="E1" s="75"/>
      <c r="F1" s="91"/>
      <c r="G1" s="60"/>
      <c r="H1" s="60"/>
      <c r="I1" s="91"/>
      <c r="J1" s="91"/>
      <c r="K1" s="60"/>
      <c r="L1" s="39"/>
      <c r="M1" s="48"/>
      <c r="N1" s="39"/>
      <c r="O1" s="48"/>
      <c r="P1" s="39"/>
      <c r="Q1" s="48"/>
      <c r="R1" s="39"/>
      <c r="S1" s="39"/>
      <c r="T1" s="39"/>
      <c r="U1" s="39"/>
      <c r="V1" s="39"/>
      <c r="W1" s="39"/>
      <c r="X1" s="39"/>
      <c r="Y1" s="39"/>
    </row>
    <row r="2" spans="1:25" ht="68.150000000000006" customHeight="1" x14ac:dyDescent="0.35">
      <c r="A2" s="39"/>
      <c r="B2" s="749" t="s">
        <v>1333</v>
      </c>
      <c r="C2" s="749"/>
      <c r="D2" s="749"/>
      <c r="E2" s="749"/>
      <c r="F2" s="749"/>
      <c r="G2" s="749"/>
      <c r="H2" s="749"/>
      <c r="I2" s="843" t="s">
        <v>1334</v>
      </c>
      <c r="J2" s="843"/>
      <c r="K2" s="843"/>
      <c r="L2" s="843"/>
      <c r="M2" s="843"/>
      <c r="N2" s="753"/>
      <c r="O2" s="753"/>
      <c r="P2" s="753"/>
      <c r="Q2" s="753"/>
      <c r="R2" s="753"/>
      <c r="S2" s="753"/>
      <c r="T2" s="753"/>
      <c r="U2" s="753"/>
      <c r="V2" s="753"/>
      <c r="W2" s="753"/>
      <c r="X2" s="753"/>
      <c r="Y2" s="39"/>
    </row>
    <row r="3" spans="1:25" ht="52.5" customHeight="1" x14ac:dyDescent="0.35">
      <c r="A3" s="39"/>
      <c r="B3" s="750" t="s">
        <v>1843</v>
      </c>
      <c r="C3" s="750"/>
      <c r="D3" s="750"/>
      <c r="E3" s="750"/>
      <c r="F3" s="750"/>
      <c r="G3" s="750"/>
      <c r="H3" s="750"/>
      <c r="I3" s="843"/>
      <c r="J3" s="843"/>
      <c r="K3" s="843"/>
      <c r="L3" s="843"/>
      <c r="M3" s="843"/>
      <c r="N3" s="753"/>
      <c r="O3" s="753"/>
      <c r="P3" s="753"/>
      <c r="Q3" s="753"/>
      <c r="R3" s="753"/>
      <c r="S3" s="753"/>
      <c r="T3" s="753"/>
      <c r="U3" s="753"/>
      <c r="V3" s="753"/>
      <c r="W3" s="753"/>
      <c r="X3" s="753"/>
      <c r="Y3" s="39"/>
    </row>
    <row r="4" spans="1:25" x14ac:dyDescent="0.35">
      <c r="A4" s="39"/>
      <c r="B4" s="39"/>
      <c r="C4" s="39"/>
      <c r="D4" s="39"/>
      <c r="E4" s="39"/>
      <c r="F4" s="56"/>
      <c r="G4" s="56"/>
      <c r="H4" s="56"/>
      <c r="I4" s="56"/>
      <c r="J4" s="56"/>
      <c r="K4" s="56"/>
      <c r="L4" s="39"/>
      <c r="M4" s="39"/>
      <c r="N4" s="39"/>
      <c r="O4" s="39"/>
      <c r="P4" s="39"/>
      <c r="Q4" s="39"/>
      <c r="R4" s="39"/>
      <c r="S4" s="39"/>
      <c r="T4" s="39"/>
      <c r="U4" s="39"/>
      <c r="V4" s="39"/>
      <c r="W4" s="39"/>
      <c r="X4" s="39"/>
      <c r="Y4" s="39"/>
    </row>
    <row r="5" spans="1:25" ht="156" customHeight="1" x14ac:dyDescent="0.35">
      <c r="A5" s="39"/>
      <c r="B5" s="745" t="s">
        <v>1868</v>
      </c>
      <c r="C5" s="841"/>
      <c r="D5" s="841"/>
      <c r="E5" s="841"/>
      <c r="F5" s="841"/>
      <c r="G5" s="841"/>
      <c r="H5" s="841"/>
      <c r="I5" s="841"/>
      <c r="J5" s="841"/>
      <c r="K5" s="841"/>
      <c r="L5" s="841"/>
      <c r="M5" s="841"/>
      <c r="N5" s="841"/>
      <c r="O5" s="841"/>
      <c r="P5" s="841"/>
      <c r="Q5" s="841"/>
      <c r="R5" s="841"/>
      <c r="S5" s="841"/>
      <c r="T5" s="841"/>
      <c r="U5" s="841"/>
      <c r="V5" s="841"/>
      <c r="W5" s="841"/>
      <c r="X5" s="841"/>
      <c r="Y5" s="39"/>
    </row>
    <row r="6" spans="1:25" x14ac:dyDescent="0.35">
      <c r="A6" s="39"/>
      <c r="B6" s="86"/>
      <c r="C6" s="86"/>
      <c r="D6" s="86"/>
      <c r="E6" s="86"/>
      <c r="F6" s="97"/>
      <c r="G6" s="97"/>
      <c r="H6" s="97"/>
      <c r="I6" s="97"/>
      <c r="J6" s="94"/>
      <c r="K6" s="56"/>
      <c r="L6" s="39"/>
      <c r="M6" s="39"/>
      <c r="N6" s="39"/>
      <c r="O6" s="39"/>
      <c r="P6" s="39"/>
      <c r="Q6" s="39"/>
      <c r="R6" s="39"/>
      <c r="S6" s="39"/>
      <c r="T6" s="39"/>
      <c r="U6" s="39"/>
      <c r="V6" s="39"/>
      <c r="W6" s="39"/>
      <c r="X6" s="39"/>
      <c r="Y6" s="39"/>
    </row>
    <row r="7" spans="1:25" ht="11.25" customHeight="1" x14ac:dyDescent="0.35">
      <c r="A7" s="43"/>
      <c r="B7" s="834" t="s">
        <v>1677</v>
      </c>
      <c r="C7" s="836"/>
      <c r="D7" s="836"/>
      <c r="E7" s="836"/>
      <c r="F7" s="836"/>
      <c r="G7" s="836"/>
      <c r="H7" s="836"/>
      <c r="I7" s="836"/>
      <c r="J7" s="835"/>
      <c r="K7" s="834" t="s">
        <v>1678</v>
      </c>
      <c r="L7" s="835"/>
      <c r="M7" s="833" t="s">
        <v>1679</v>
      </c>
      <c r="N7" s="833"/>
      <c r="O7" s="834" t="s">
        <v>1680</v>
      </c>
      <c r="P7" s="835"/>
      <c r="Q7" s="833" t="s">
        <v>1681</v>
      </c>
      <c r="R7" s="833"/>
      <c r="S7" s="833"/>
      <c r="T7" s="833"/>
      <c r="U7" s="833"/>
      <c r="V7" s="833"/>
      <c r="W7" s="833"/>
      <c r="X7" s="833"/>
      <c r="Y7" s="39"/>
    </row>
    <row r="8" spans="1:25" ht="46" x14ac:dyDescent="0.35">
      <c r="A8" s="43"/>
      <c r="B8" s="57" t="s">
        <v>1463</v>
      </c>
      <c r="C8" s="57" t="s">
        <v>1682</v>
      </c>
      <c r="D8" s="57" t="s">
        <v>1683</v>
      </c>
      <c r="E8" s="58" t="s">
        <v>1882</v>
      </c>
      <c r="F8" s="58" t="s">
        <v>1883</v>
      </c>
      <c r="G8" s="58" t="s">
        <v>1685</v>
      </c>
      <c r="H8" s="57" t="s">
        <v>1686</v>
      </c>
      <c r="I8" s="57" t="s">
        <v>1687</v>
      </c>
      <c r="J8" s="62" t="s">
        <v>1688</v>
      </c>
      <c r="K8" s="62" t="s">
        <v>1694</v>
      </c>
      <c r="L8" s="62" t="s">
        <v>1691</v>
      </c>
      <c r="M8" s="62" t="s">
        <v>1701</v>
      </c>
      <c r="N8" s="62" t="s">
        <v>1709</v>
      </c>
      <c r="O8" s="62" t="s">
        <v>1710</v>
      </c>
      <c r="P8" s="62" t="s">
        <v>1711</v>
      </c>
      <c r="Q8" s="89" t="s">
        <v>1320</v>
      </c>
      <c r="R8" s="89" t="s">
        <v>1689</v>
      </c>
      <c r="S8" s="62" t="s">
        <v>1712</v>
      </c>
      <c r="T8" s="62" t="s">
        <v>1713</v>
      </c>
      <c r="U8" s="62" t="s">
        <v>1714</v>
      </c>
      <c r="V8" s="62" t="s">
        <v>1715</v>
      </c>
      <c r="W8" s="62" t="s">
        <v>1716</v>
      </c>
      <c r="X8" s="62" t="s">
        <v>1717</v>
      </c>
      <c r="Y8" s="39"/>
    </row>
    <row r="9" spans="1:25" x14ac:dyDescent="0.35">
      <c r="A9" s="43"/>
      <c r="B9" s="837" t="s">
        <v>1466</v>
      </c>
      <c r="C9" s="42"/>
      <c r="D9" s="100"/>
      <c r="E9" s="100"/>
      <c r="F9" s="42"/>
      <c r="G9" s="42"/>
      <c r="H9" s="42"/>
      <c r="I9" s="72"/>
      <c r="K9" s="83"/>
      <c r="L9" s="80">
        <v>0.48</v>
      </c>
      <c r="M9" s="79"/>
      <c r="N9" s="80">
        <v>0.48</v>
      </c>
      <c r="O9" s="79"/>
      <c r="P9" s="80">
        <v>0.48</v>
      </c>
      <c r="Q9" s="79"/>
      <c r="R9" s="80">
        <v>0.48</v>
      </c>
      <c r="S9" s="80">
        <v>0.48</v>
      </c>
      <c r="T9" s="80">
        <v>0.48</v>
      </c>
      <c r="U9" s="80">
        <v>0.48</v>
      </c>
      <c r="V9" s="80">
        <v>0.48</v>
      </c>
      <c r="W9" s="80">
        <v>0.48</v>
      </c>
      <c r="X9" s="80">
        <v>0.48</v>
      </c>
      <c r="Y9" s="39"/>
    </row>
    <row r="10" spans="1:25" x14ac:dyDescent="0.35">
      <c r="A10" s="43"/>
      <c r="B10" s="829"/>
      <c r="C10" s="42"/>
      <c r="D10" s="98"/>
      <c r="E10" s="98"/>
      <c r="F10" s="42"/>
      <c r="G10" s="42"/>
      <c r="H10" s="42"/>
      <c r="I10" s="72"/>
      <c r="J10" s="81"/>
      <c r="K10" s="83"/>
      <c r="L10" s="80">
        <v>0.48</v>
      </c>
      <c r="M10" s="79"/>
      <c r="N10" s="80">
        <v>0.48</v>
      </c>
      <c r="O10" s="79"/>
      <c r="P10" s="80">
        <v>0.48</v>
      </c>
      <c r="Q10" s="79"/>
      <c r="R10" s="80">
        <v>0.48</v>
      </c>
      <c r="S10" s="80">
        <v>0.48</v>
      </c>
      <c r="T10" s="80">
        <v>0.48</v>
      </c>
      <c r="U10" s="80">
        <v>0.48</v>
      </c>
      <c r="V10" s="80">
        <v>0.48</v>
      </c>
      <c r="W10" s="80">
        <v>0.48</v>
      </c>
      <c r="X10" s="80">
        <v>0.48</v>
      </c>
      <c r="Y10" s="39"/>
    </row>
    <row r="11" spans="1:25" x14ac:dyDescent="0.35">
      <c r="A11" s="43"/>
      <c r="B11" s="829"/>
      <c r="C11" s="42"/>
      <c r="D11" s="98"/>
      <c r="E11" s="98"/>
      <c r="F11" s="42"/>
      <c r="G11" s="42"/>
      <c r="H11" s="42"/>
      <c r="I11" s="72"/>
      <c r="J11" s="81"/>
      <c r="K11" s="83"/>
      <c r="L11" s="80">
        <v>0.48</v>
      </c>
      <c r="M11" s="79"/>
      <c r="N11" s="80">
        <v>0.48</v>
      </c>
      <c r="O11" s="79"/>
      <c r="P11" s="80">
        <v>0.48</v>
      </c>
      <c r="Q11" s="79"/>
      <c r="R11" s="80">
        <v>0.48</v>
      </c>
      <c r="S11" s="80">
        <v>0.48</v>
      </c>
      <c r="T11" s="80">
        <v>0.48</v>
      </c>
      <c r="U11" s="80">
        <v>0.48</v>
      </c>
      <c r="V11" s="80">
        <v>0.48</v>
      </c>
      <c r="W11" s="80">
        <v>0.48</v>
      </c>
      <c r="X11" s="80">
        <v>0.48</v>
      </c>
      <c r="Y11" s="39"/>
    </row>
    <row r="12" spans="1:25" x14ac:dyDescent="0.35">
      <c r="A12" s="43"/>
      <c r="B12" s="829"/>
      <c r="C12" s="42"/>
      <c r="D12" s="98"/>
      <c r="E12" s="98"/>
      <c r="F12" s="42"/>
      <c r="G12" s="42"/>
      <c r="H12" s="42"/>
      <c r="I12" s="72"/>
      <c r="J12" s="81"/>
      <c r="K12" s="83"/>
      <c r="L12" s="80">
        <v>0.48</v>
      </c>
      <c r="M12" s="79"/>
      <c r="N12" s="80">
        <v>0.48</v>
      </c>
      <c r="O12" s="79"/>
      <c r="P12" s="80">
        <v>0.48</v>
      </c>
      <c r="Q12" s="79"/>
      <c r="R12" s="80">
        <v>0.48</v>
      </c>
      <c r="S12" s="80">
        <v>0.48</v>
      </c>
      <c r="T12" s="80">
        <v>0.48</v>
      </c>
      <c r="U12" s="80">
        <v>0.48</v>
      </c>
      <c r="V12" s="80">
        <v>0.48</v>
      </c>
      <c r="W12" s="80">
        <v>0.48</v>
      </c>
      <c r="X12" s="80">
        <v>0.48</v>
      </c>
      <c r="Y12" s="39"/>
    </row>
    <row r="13" spans="1:25" x14ac:dyDescent="0.35">
      <c r="A13" s="43"/>
      <c r="B13" s="829"/>
      <c r="C13" s="42"/>
      <c r="D13" s="98"/>
      <c r="E13" s="98"/>
      <c r="F13" s="42"/>
      <c r="G13" s="42"/>
      <c r="H13" s="42"/>
      <c r="I13" s="72"/>
      <c r="J13" s="81"/>
      <c r="K13" s="42"/>
      <c r="L13" s="80">
        <v>0.48</v>
      </c>
      <c r="M13" s="79"/>
      <c r="N13" s="80">
        <v>0.48</v>
      </c>
      <c r="O13" s="79"/>
      <c r="P13" s="80">
        <v>0.48</v>
      </c>
      <c r="Q13" s="79"/>
      <c r="R13" s="80">
        <v>0.48</v>
      </c>
      <c r="S13" s="80">
        <v>0.48</v>
      </c>
      <c r="T13" s="80">
        <v>0.48</v>
      </c>
      <c r="U13" s="80">
        <v>0.48</v>
      </c>
      <c r="V13" s="80">
        <v>0.48</v>
      </c>
      <c r="W13" s="80">
        <v>0.48</v>
      </c>
      <c r="X13" s="80">
        <v>0.48</v>
      </c>
      <c r="Y13" s="39"/>
    </row>
    <row r="14" spans="1:25" x14ac:dyDescent="0.35">
      <c r="A14" s="43"/>
      <c r="B14" s="829"/>
      <c r="C14" s="42"/>
      <c r="D14" s="98"/>
      <c r="E14" s="98"/>
      <c r="F14" s="42"/>
      <c r="G14" s="42"/>
      <c r="H14" s="42"/>
      <c r="I14" s="72"/>
      <c r="J14" s="81"/>
      <c r="K14" s="42"/>
      <c r="L14" s="80">
        <v>0.48</v>
      </c>
      <c r="M14" s="79"/>
      <c r="N14" s="80">
        <v>0.48</v>
      </c>
      <c r="O14" s="79"/>
      <c r="P14" s="80">
        <v>0.48</v>
      </c>
      <c r="Q14" s="79"/>
      <c r="R14" s="80">
        <v>0.48</v>
      </c>
      <c r="S14" s="80">
        <v>0.48</v>
      </c>
      <c r="T14" s="80">
        <v>0.48</v>
      </c>
      <c r="U14" s="80">
        <v>0.48</v>
      </c>
      <c r="V14" s="80">
        <v>0.48</v>
      </c>
      <c r="W14" s="80">
        <v>0.48</v>
      </c>
      <c r="X14" s="80">
        <v>0.48</v>
      </c>
      <c r="Y14" s="39"/>
    </row>
    <row r="15" spans="1:25" x14ac:dyDescent="0.35">
      <c r="A15" s="43"/>
      <c r="B15" s="829"/>
      <c r="C15" s="42"/>
      <c r="D15" s="98"/>
      <c r="E15" s="98"/>
      <c r="F15" s="42"/>
      <c r="G15" s="42"/>
      <c r="H15" s="42"/>
      <c r="I15" s="72"/>
      <c r="J15" s="81"/>
      <c r="K15" s="42"/>
      <c r="L15" s="80">
        <v>0.48</v>
      </c>
      <c r="M15" s="79"/>
      <c r="N15" s="80">
        <v>0.48</v>
      </c>
      <c r="O15" s="79"/>
      <c r="P15" s="80">
        <v>0.48</v>
      </c>
      <c r="Q15" s="79"/>
      <c r="R15" s="80">
        <v>0.48</v>
      </c>
      <c r="S15" s="80">
        <v>0.48</v>
      </c>
      <c r="T15" s="80">
        <v>0.48</v>
      </c>
      <c r="U15" s="80">
        <v>0.48</v>
      </c>
      <c r="V15" s="80">
        <v>0.48</v>
      </c>
      <c r="W15" s="80">
        <v>0.48</v>
      </c>
      <c r="X15" s="80">
        <v>0.48</v>
      </c>
      <c r="Y15" s="39"/>
    </row>
    <row r="16" spans="1:25" x14ac:dyDescent="0.35">
      <c r="A16" s="43"/>
      <c r="B16" s="829"/>
      <c r="C16" s="42"/>
      <c r="D16" s="98"/>
      <c r="E16" s="98"/>
      <c r="F16" s="42"/>
      <c r="G16" s="42"/>
      <c r="H16" s="42"/>
      <c r="I16" s="72"/>
      <c r="J16" s="81"/>
      <c r="K16" s="42"/>
      <c r="L16" s="80">
        <v>0.48</v>
      </c>
      <c r="M16" s="79"/>
      <c r="N16" s="80">
        <v>0.48</v>
      </c>
      <c r="O16" s="79"/>
      <c r="P16" s="80">
        <v>0.48</v>
      </c>
      <c r="Q16" s="79"/>
      <c r="R16" s="80">
        <v>0.48</v>
      </c>
      <c r="S16" s="80">
        <v>0.48</v>
      </c>
      <c r="T16" s="80">
        <v>0.48</v>
      </c>
      <c r="U16" s="80">
        <v>0.48</v>
      </c>
      <c r="V16" s="80">
        <v>0.48</v>
      </c>
      <c r="W16" s="80">
        <v>0.48</v>
      </c>
      <c r="X16" s="80">
        <v>0.48</v>
      </c>
      <c r="Y16" s="39"/>
    </row>
    <row r="17" spans="1:25" x14ac:dyDescent="0.35">
      <c r="A17" s="43"/>
      <c r="B17" s="829"/>
      <c r="C17" s="42"/>
      <c r="D17" s="98"/>
      <c r="E17" s="98"/>
      <c r="F17" s="42"/>
      <c r="G17" s="42"/>
      <c r="H17" s="42"/>
      <c r="I17" s="72"/>
      <c r="J17" s="81"/>
      <c r="K17" s="42"/>
      <c r="L17" s="80">
        <v>0.48</v>
      </c>
      <c r="M17" s="79"/>
      <c r="N17" s="80">
        <v>0.48</v>
      </c>
      <c r="O17" s="79"/>
      <c r="P17" s="80">
        <v>0.48</v>
      </c>
      <c r="Q17" s="79"/>
      <c r="R17" s="80">
        <v>0.48</v>
      </c>
      <c r="S17" s="80">
        <v>0.48</v>
      </c>
      <c r="T17" s="80">
        <v>0.48</v>
      </c>
      <c r="U17" s="80">
        <v>0.48</v>
      </c>
      <c r="V17" s="80">
        <v>0.48</v>
      </c>
      <c r="W17" s="80">
        <v>0.48</v>
      </c>
      <c r="X17" s="80">
        <v>0.48</v>
      </c>
      <c r="Y17" s="39"/>
    </row>
    <row r="18" spans="1:25" x14ac:dyDescent="0.35">
      <c r="A18" s="43"/>
      <c r="B18" s="829"/>
      <c r="C18" s="42"/>
      <c r="D18" s="98"/>
      <c r="E18" s="98"/>
      <c r="F18" s="42"/>
      <c r="G18" s="42"/>
      <c r="H18" s="42"/>
      <c r="I18" s="72"/>
      <c r="J18" s="81"/>
      <c r="K18" s="42"/>
      <c r="L18" s="80">
        <v>0.48</v>
      </c>
      <c r="M18" s="79"/>
      <c r="N18" s="80">
        <v>0.48</v>
      </c>
      <c r="O18" s="79"/>
      <c r="P18" s="80">
        <v>0.48</v>
      </c>
      <c r="Q18" s="79"/>
      <c r="R18" s="80">
        <v>0.48</v>
      </c>
      <c r="S18" s="80">
        <v>0.48</v>
      </c>
      <c r="T18" s="80">
        <v>0.48</v>
      </c>
      <c r="U18" s="80">
        <v>0.48</v>
      </c>
      <c r="V18" s="80">
        <v>0.48</v>
      </c>
      <c r="W18" s="80">
        <v>0.48</v>
      </c>
      <c r="X18" s="80">
        <v>0.48</v>
      </c>
      <c r="Y18" s="39"/>
    </row>
    <row r="19" spans="1:25" x14ac:dyDescent="0.35">
      <c r="A19" s="43"/>
      <c r="B19" s="829"/>
      <c r="C19" s="42"/>
      <c r="D19" s="98"/>
      <c r="E19" s="98"/>
      <c r="F19" s="42"/>
      <c r="G19" s="42"/>
      <c r="H19" s="42"/>
      <c r="I19" s="72"/>
      <c r="J19" s="81"/>
      <c r="K19" s="42"/>
      <c r="L19" s="80">
        <v>0.48</v>
      </c>
      <c r="M19" s="79"/>
      <c r="N19" s="80">
        <v>0.48</v>
      </c>
      <c r="O19" s="79"/>
      <c r="P19" s="80">
        <v>0.48</v>
      </c>
      <c r="Q19" s="79"/>
      <c r="R19" s="80">
        <v>0.48</v>
      </c>
      <c r="S19" s="80">
        <v>0.48</v>
      </c>
      <c r="T19" s="80">
        <v>0.48</v>
      </c>
      <c r="U19" s="80">
        <v>0.48</v>
      </c>
      <c r="V19" s="80">
        <v>0.48</v>
      </c>
      <c r="W19" s="80">
        <v>0.48</v>
      </c>
      <c r="X19" s="80">
        <v>0.48</v>
      </c>
      <c r="Y19" s="39"/>
    </row>
    <row r="20" spans="1:25" x14ac:dyDescent="0.35">
      <c r="A20" s="43"/>
      <c r="B20" s="829"/>
      <c r="C20" s="42"/>
      <c r="D20" s="98"/>
      <c r="E20" s="98"/>
      <c r="F20" s="42"/>
      <c r="G20" s="42"/>
      <c r="H20" s="42"/>
      <c r="I20" s="72"/>
      <c r="J20" s="81"/>
      <c r="K20" s="42"/>
      <c r="L20" s="80">
        <v>0.48</v>
      </c>
      <c r="M20" s="79"/>
      <c r="N20" s="80">
        <v>0.48</v>
      </c>
      <c r="O20" s="79"/>
      <c r="P20" s="80">
        <v>0.48</v>
      </c>
      <c r="Q20" s="79"/>
      <c r="R20" s="80">
        <v>0.48</v>
      </c>
      <c r="S20" s="80">
        <v>0.48</v>
      </c>
      <c r="T20" s="80">
        <v>0.48</v>
      </c>
      <c r="U20" s="80">
        <v>0.48</v>
      </c>
      <c r="V20" s="80">
        <v>0.48</v>
      </c>
      <c r="W20" s="80">
        <v>0.48</v>
      </c>
      <c r="X20" s="80">
        <v>0.48</v>
      </c>
      <c r="Y20" s="39"/>
    </row>
    <row r="21" spans="1:25" x14ac:dyDescent="0.35">
      <c r="A21" s="43"/>
      <c r="B21" s="829"/>
      <c r="C21" s="42"/>
      <c r="D21" s="98"/>
      <c r="E21" s="98"/>
      <c r="F21" s="42"/>
      <c r="G21" s="42"/>
      <c r="H21" s="42"/>
      <c r="I21" s="72"/>
      <c r="J21" s="81"/>
      <c r="K21" s="42"/>
      <c r="L21" s="80">
        <v>0.48</v>
      </c>
      <c r="M21" s="79"/>
      <c r="N21" s="80">
        <v>0.48</v>
      </c>
      <c r="O21" s="79"/>
      <c r="P21" s="80">
        <v>0.48</v>
      </c>
      <c r="Q21" s="79"/>
      <c r="R21" s="80">
        <v>0.48</v>
      </c>
      <c r="S21" s="80">
        <v>0.48</v>
      </c>
      <c r="T21" s="80">
        <v>0.48</v>
      </c>
      <c r="U21" s="80">
        <v>0.48</v>
      </c>
      <c r="V21" s="80">
        <v>0.48</v>
      </c>
      <c r="W21" s="80">
        <v>0.48</v>
      </c>
      <c r="X21" s="80">
        <v>0.48</v>
      </c>
      <c r="Y21" s="39"/>
    </row>
    <row r="22" spans="1:25" x14ac:dyDescent="0.35">
      <c r="A22" s="43"/>
      <c r="B22" s="829"/>
      <c r="C22" s="42"/>
      <c r="D22" s="98"/>
      <c r="E22" s="98"/>
      <c r="F22" s="42"/>
      <c r="G22" s="42"/>
      <c r="H22" s="42"/>
      <c r="I22" s="72"/>
      <c r="J22" s="81"/>
      <c r="K22" s="42"/>
      <c r="L22" s="80">
        <v>0.48</v>
      </c>
      <c r="M22" s="79"/>
      <c r="N22" s="80">
        <v>0.48</v>
      </c>
      <c r="O22" s="79"/>
      <c r="P22" s="80">
        <v>0.48</v>
      </c>
      <c r="Q22" s="79"/>
      <c r="R22" s="80">
        <v>0.48</v>
      </c>
      <c r="S22" s="80">
        <v>0.48</v>
      </c>
      <c r="T22" s="80">
        <v>0.48</v>
      </c>
      <c r="U22" s="80">
        <v>0.48</v>
      </c>
      <c r="V22" s="80">
        <v>0.48</v>
      </c>
      <c r="W22" s="80">
        <v>0.48</v>
      </c>
      <c r="X22" s="80">
        <v>0.48</v>
      </c>
      <c r="Y22" s="39"/>
    </row>
    <row r="23" spans="1:25" x14ac:dyDescent="0.35">
      <c r="A23" s="43"/>
      <c r="B23" s="829"/>
      <c r="C23" s="42"/>
      <c r="D23" s="98"/>
      <c r="E23" s="98"/>
      <c r="F23" s="42"/>
      <c r="G23" s="42"/>
      <c r="H23" s="42"/>
      <c r="I23" s="72"/>
      <c r="J23" s="81"/>
      <c r="K23" s="42"/>
      <c r="L23" s="80">
        <v>0.48</v>
      </c>
      <c r="M23" s="79"/>
      <c r="N23" s="80">
        <v>0.48</v>
      </c>
      <c r="O23" s="79"/>
      <c r="P23" s="80">
        <v>0.48</v>
      </c>
      <c r="Q23" s="79"/>
      <c r="R23" s="80">
        <v>0.48</v>
      </c>
      <c r="S23" s="80">
        <v>0.48</v>
      </c>
      <c r="T23" s="80">
        <v>0.48</v>
      </c>
      <c r="U23" s="80">
        <v>0.48</v>
      </c>
      <c r="V23" s="80">
        <v>0.48</v>
      </c>
      <c r="W23" s="80">
        <v>0.48</v>
      </c>
      <c r="X23" s="80">
        <v>0.48</v>
      </c>
      <c r="Y23" s="39"/>
    </row>
    <row r="24" spans="1:25" x14ac:dyDescent="0.35">
      <c r="A24" s="43"/>
      <c r="B24" s="829"/>
      <c r="C24" s="42"/>
      <c r="D24" s="98"/>
      <c r="E24" s="98"/>
      <c r="F24" s="42"/>
      <c r="G24" s="42"/>
      <c r="H24" s="42"/>
      <c r="I24" s="72"/>
      <c r="J24" s="81"/>
      <c r="K24" s="42"/>
      <c r="L24" s="80">
        <v>0.48</v>
      </c>
      <c r="M24" s="79"/>
      <c r="N24" s="80">
        <v>0.48</v>
      </c>
      <c r="O24" s="79"/>
      <c r="P24" s="80">
        <v>0.48</v>
      </c>
      <c r="Q24" s="79"/>
      <c r="R24" s="80">
        <v>0.48</v>
      </c>
      <c r="S24" s="80">
        <v>0.48</v>
      </c>
      <c r="T24" s="80">
        <v>0.48</v>
      </c>
      <c r="U24" s="80">
        <v>0.48</v>
      </c>
      <c r="V24" s="80">
        <v>0.48</v>
      </c>
      <c r="W24" s="80">
        <v>0.48</v>
      </c>
      <c r="X24" s="80">
        <v>0.48</v>
      </c>
      <c r="Y24" s="39"/>
    </row>
    <row r="25" spans="1:25" x14ac:dyDescent="0.35">
      <c r="A25" s="43"/>
      <c r="B25" s="854"/>
      <c r="C25" s="42"/>
      <c r="D25" s="99"/>
      <c r="E25" s="99"/>
      <c r="F25" s="44"/>
      <c r="G25" s="42"/>
      <c r="H25" s="42"/>
      <c r="I25" s="68"/>
      <c r="J25" s="81"/>
      <c r="K25" s="42"/>
      <c r="L25" s="80">
        <v>0.48</v>
      </c>
      <c r="M25" s="79"/>
      <c r="N25" s="80">
        <v>0.48</v>
      </c>
      <c r="O25" s="79"/>
      <c r="P25" s="80">
        <v>0.48</v>
      </c>
      <c r="Q25" s="79"/>
      <c r="R25" s="80">
        <v>0.48</v>
      </c>
      <c r="S25" s="80">
        <v>0.48</v>
      </c>
      <c r="T25" s="80">
        <v>0.48</v>
      </c>
      <c r="U25" s="80">
        <v>0.48</v>
      </c>
      <c r="V25" s="80">
        <v>0.48</v>
      </c>
      <c r="W25" s="80">
        <v>0.48</v>
      </c>
      <c r="X25" s="80">
        <v>0.48</v>
      </c>
      <c r="Y25" s="39"/>
    </row>
    <row r="26" spans="1:25" x14ac:dyDescent="0.35">
      <c r="A26" s="39"/>
      <c r="B26" s="39"/>
      <c r="C26" s="39"/>
      <c r="D26" s="39"/>
      <c r="E26" s="39"/>
      <c r="F26" s="56"/>
      <c r="G26" s="56"/>
      <c r="H26" s="56"/>
      <c r="I26" s="56"/>
      <c r="J26" s="56"/>
      <c r="K26" s="56"/>
      <c r="L26" s="39"/>
      <c r="M26" s="39"/>
      <c r="N26" s="39"/>
      <c r="O26" s="39"/>
      <c r="P26" s="39"/>
      <c r="Q26" s="39"/>
      <c r="R26" s="39"/>
      <c r="S26" s="39"/>
      <c r="T26" s="39"/>
      <c r="U26" s="39"/>
      <c r="V26" s="39"/>
      <c r="W26" s="39"/>
      <c r="X26" s="39"/>
      <c r="Y26" s="39"/>
    </row>
    <row r="27" spans="1:25" ht="11.25" customHeight="1" x14ac:dyDescent="0.35">
      <c r="A27" s="39"/>
      <c r="B27" s="830" t="s">
        <v>1677</v>
      </c>
      <c r="C27" s="831"/>
      <c r="D27" s="831"/>
      <c r="E27" s="831"/>
      <c r="F27" s="831"/>
      <c r="G27" s="831"/>
      <c r="H27" s="831"/>
      <c r="I27" s="831"/>
      <c r="J27" s="845"/>
      <c r="K27" s="834" t="s">
        <v>1678</v>
      </c>
      <c r="L27" s="836"/>
      <c r="M27" s="834" t="s">
        <v>1679</v>
      </c>
      <c r="N27" s="835"/>
      <c r="O27" s="834" t="s">
        <v>1680</v>
      </c>
      <c r="P27" s="835"/>
      <c r="Q27" s="833" t="s">
        <v>1681</v>
      </c>
      <c r="R27" s="833"/>
      <c r="S27" s="833"/>
      <c r="T27" s="833"/>
      <c r="U27" s="833"/>
      <c r="V27" s="833"/>
      <c r="W27" s="833"/>
      <c r="X27" s="833"/>
      <c r="Y27" s="39"/>
    </row>
    <row r="28" spans="1:25" ht="46" x14ac:dyDescent="0.35">
      <c r="A28" s="43"/>
      <c r="B28" s="57" t="s">
        <v>1463</v>
      </c>
      <c r="C28" s="57" t="s">
        <v>1682</v>
      </c>
      <c r="D28" s="57" t="s">
        <v>1683</v>
      </c>
      <c r="E28" s="58" t="s">
        <v>1884</v>
      </c>
      <c r="F28" s="58" t="s">
        <v>1885</v>
      </c>
      <c r="G28" s="58" t="s">
        <v>1685</v>
      </c>
      <c r="H28" s="57" t="s">
        <v>1686</v>
      </c>
      <c r="I28" s="57" t="s">
        <v>1687</v>
      </c>
      <c r="J28" s="62" t="s">
        <v>1688</v>
      </c>
      <c r="K28" s="62" t="s">
        <v>1694</v>
      </c>
      <c r="L28" s="62" t="s">
        <v>1691</v>
      </c>
      <c r="M28" s="62" t="s">
        <v>1701</v>
      </c>
      <c r="N28" s="62" t="s">
        <v>1702</v>
      </c>
      <c r="O28" s="62" t="s">
        <v>1710</v>
      </c>
      <c r="P28" s="62" t="s">
        <v>1711</v>
      </c>
      <c r="Q28" s="89" t="s">
        <v>1320</v>
      </c>
      <c r="R28" s="89" t="s">
        <v>1689</v>
      </c>
      <c r="S28" s="62" t="s">
        <v>1712</v>
      </c>
      <c r="T28" s="62" t="s">
        <v>1713</v>
      </c>
      <c r="U28" s="62" t="s">
        <v>1714</v>
      </c>
      <c r="V28" s="62" t="s">
        <v>1715</v>
      </c>
      <c r="W28" s="62" t="s">
        <v>1716</v>
      </c>
      <c r="X28" s="62" t="s">
        <v>1717</v>
      </c>
      <c r="Y28" s="39"/>
    </row>
    <row r="29" spans="1:25" x14ac:dyDescent="0.35">
      <c r="A29" s="43"/>
      <c r="B29" s="837" t="s">
        <v>1692</v>
      </c>
      <c r="C29" s="67"/>
      <c r="D29" s="100"/>
      <c r="E29" s="100"/>
      <c r="F29" s="42"/>
      <c r="G29" s="42"/>
      <c r="H29" s="42"/>
      <c r="I29" s="81"/>
      <c r="J29" s="81"/>
      <c r="K29" s="83"/>
      <c r="L29" s="80">
        <v>0.48</v>
      </c>
      <c r="M29" s="79"/>
      <c r="N29" s="80">
        <v>0.48</v>
      </c>
      <c r="O29" s="79"/>
      <c r="P29" s="80">
        <v>0.48</v>
      </c>
      <c r="Q29" s="82"/>
      <c r="R29" s="80">
        <v>0.48</v>
      </c>
      <c r="S29" s="80">
        <v>0.48</v>
      </c>
      <c r="T29" s="80">
        <v>0.48</v>
      </c>
      <c r="U29" s="80">
        <v>0.48</v>
      </c>
      <c r="V29" s="80">
        <v>0.48</v>
      </c>
      <c r="W29" s="80">
        <v>0.48</v>
      </c>
      <c r="X29" s="80">
        <v>0.48</v>
      </c>
      <c r="Y29" s="39"/>
    </row>
    <row r="30" spans="1:25" x14ac:dyDescent="0.35">
      <c r="B30" s="829"/>
      <c r="C30" s="42"/>
      <c r="D30" s="101"/>
      <c r="E30" s="101"/>
      <c r="F30" s="42"/>
      <c r="G30" s="42"/>
      <c r="H30" s="42"/>
      <c r="I30" s="81"/>
      <c r="J30" s="81"/>
      <c r="K30" s="83"/>
      <c r="L30" s="80">
        <v>0.48</v>
      </c>
      <c r="M30" s="79"/>
      <c r="N30" s="80">
        <v>0.48</v>
      </c>
      <c r="O30" s="79"/>
      <c r="P30" s="80">
        <v>0.48</v>
      </c>
      <c r="Q30" s="45"/>
      <c r="R30" s="80">
        <v>0.48</v>
      </c>
      <c r="S30" s="80">
        <v>0.48</v>
      </c>
      <c r="T30" s="80">
        <v>0.48</v>
      </c>
      <c r="U30" s="80">
        <v>0.48</v>
      </c>
      <c r="V30" s="80">
        <v>0.48</v>
      </c>
      <c r="W30" s="80">
        <v>0.48</v>
      </c>
      <c r="X30" s="80">
        <v>0.48</v>
      </c>
      <c r="Y30" s="39"/>
    </row>
    <row r="31" spans="1:25" x14ac:dyDescent="0.35">
      <c r="A31" s="43"/>
      <c r="B31" s="829"/>
      <c r="C31" s="42"/>
      <c r="D31" s="101"/>
      <c r="E31" s="101"/>
      <c r="F31" s="42"/>
      <c r="G31" s="42"/>
      <c r="H31" s="42"/>
      <c r="I31" s="81"/>
      <c r="J31" s="81"/>
      <c r="K31" s="83"/>
      <c r="L31" s="80">
        <v>0.48</v>
      </c>
      <c r="M31" s="79"/>
      <c r="N31" s="80">
        <v>0.48</v>
      </c>
      <c r="O31" s="79"/>
      <c r="P31" s="80">
        <v>0.48</v>
      </c>
      <c r="Q31" s="45"/>
      <c r="R31" s="80">
        <v>0.48</v>
      </c>
      <c r="S31" s="80">
        <v>0.48</v>
      </c>
      <c r="T31" s="80">
        <v>0.48</v>
      </c>
      <c r="U31" s="80">
        <v>0.48</v>
      </c>
      <c r="V31" s="80">
        <v>0.48</v>
      </c>
      <c r="W31" s="80">
        <v>0.48</v>
      </c>
      <c r="X31" s="80">
        <v>0.48</v>
      </c>
      <c r="Y31" s="39"/>
    </row>
    <row r="32" spans="1:25" x14ac:dyDescent="0.35">
      <c r="A32" s="43"/>
      <c r="B32" s="829"/>
      <c r="C32" s="42"/>
      <c r="D32" s="101"/>
      <c r="E32" s="101"/>
      <c r="F32" s="42"/>
      <c r="G32" s="42"/>
      <c r="H32" s="42"/>
      <c r="I32" s="81"/>
      <c r="J32" s="81"/>
      <c r="K32" s="83"/>
      <c r="L32" s="80">
        <v>0.48</v>
      </c>
      <c r="M32" s="79"/>
      <c r="N32" s="80">
        <v>0.48</v>
      </c>
      <c r="O32" s="79"/>
      <c r="P32" s="80">
        <v>0.48</v>
      </c>
      <c r="Q32" s="45"/>
      <c r="R32" s="80">
        <v>0.48</v>
      </c>
      <c r="S32" s="80">
        <v>0.48</v>
      </c>
      <c r="T32" s="80">
        <v>0.48</v>
      </c>
      <c r="U32" s="80">
        <v>0.48</v>
      </c>
      <c r="V32" s="80">
        <v>0.48</v>
      </c>
      <c r="W32" s="80">
        <v>0.48</v>
      </c>
      <c r="X32" s="80">
        <v>0.48</v>
      </c>
      <c r="Y32" s="39"/>
    </row>
    <row r="33" spans="1:25" x14ac:dyDescent="0.35">
      <c r="A33" s="43"/>
      <c r="B33" s="829"/>
      <c r="C33" s="42"/>
      <c r="D33" s="101"/>
      <c r="E33" s="101"/>
      <c r="F33" s="42"/>
      <c r="G33" s="42"/>
      <c r="H33" s="42"/>
      <c r="I33" s="81"/>
      <c r="J33" s="81"/>
      <c r="K33" s="42"/>
      <c r="L33" s="80">
        <v>0.48</v>
      </c>
      <c r="M33" s="79"/>
      <c r="N33" s="80">
        <v>0.48</v>
      </c>
      <c r="O33" s="79"/>
      <c r="P33" s="80">
        <v>0.48</v>
      </c>
      <c r="Q33" s="45"/>
      <c r="R33" s="80">
        <v>0.48</v>
      </c>
      <c r="S33" s="80">
        <v>0.48</v>
      </c>
      <c r="T33" s="80">
        <v>0.48</v>
      </c>
      <c r="U33" s="80">
        <v>0.48</v>
      </c>
      <c r="V33" s="80">
        <v>0.48</v>
      </c>
      <c r="W33" s="80">
        <v>0.48</v>
      </c>
      <c r="X33" s="80">
        <v>0.48</v>
      </c>
      <c r="Y33" s="39"/>
    </row>
    <row r="34" spans="1:25" x14ac:dyDescent="0.35">
      <c r="A34" s="43"/>
      <c r="B34" s="829"/>
      <c r="C34" s="42"/>
      <c r="D34" s="101"/>
      <c r="E34" s="101"/>
      <c r="F34" s="42"/>
      <c r="G34" s="42"/>
      <c r="H34" s="42"/>
      <c r="I34" s="81"/>
      <c r="J34" s="81"/>
      <c r="K34" s="42"/>
      <c r="L34" s="80">
        <v>0.48</v>
      </c>
      <c r="M34" s="79"/>
      <c r="N34" s="80">
        <v>0.48</v>
      </c>
      <c r="O34" s="79"/>
      <c r="P34" s="80">
        <v>0.48</v>
      </c>
      <c r="Q34" s="45"/>
      <c r="R34" s="80">
        <v>0.48</v>
      </c>
      <c r="S34" s="80">
        <v>0.48</v>
      </c>
      <c r="T34" s="80">
        <v>0.48</v>
      </c>
      <c r="U34" s="80">
        <v>0.48</v>
      </c>
      <c r="V34" s="80">
        <v>0.48</v>
      </c>
      <c r="W34" s="80">
        <v>0.48</v>
      </c>
      <c r="X34" s="80">
        <v>0.48</v>
      </c>
      <c r="Y34" s="39"/>
    </row>
    <row r="35" spans="1:25" x14ac:dyDescent="0.35">
      <c r="A35" s="43"/>
      <c r="B35" s="829"/>
      <c r="C35" s="42"/>
      <c r="D35" s="101"/>
      <c r="E35" s="101"/>
      <c r="F35" s="42"/>
      <c r="G35" s="42"/>
      <c r="H35" s="42"/>
      <c r="I35" s="81"/>
      <c r="J35" s="81"/>
      <c r="K35" s="42"/>
      <c r="L35" s="80">
        <v>0.48</v>
      </c>
      <c r="M35" s="79"/>
      <c r="N35" s="80">
        <v>0.48</v>
      </c>
      <c r="O35" s="79"/>
      <c r="P35" s="80">
        <v>0.48</v>
      </c>
      <c r="Q35" s="45"/>
      <c r="R35" s="80">
        <v>0.48</v>
      </c>
      <c r="S35" s="80">
        <v>0.48</v>
      </c>
      <c r="T35" s="80">
        <v>0.48</v>
      </c>
      <c r="U35" s="80">
        <v>0.48</v>
      </c>
      <c r="V35" s="80">
        <v>0.48</v>
      </c>
      <c r="W35" s="80">
        <v>0.48</v>
      </c>
      <c r="X35" s="80">
        <v>0.48</v>
      </c>
      <c r="Y35" s="39"/>
    </row>
    <row r="36" spans="1:25" x14ac:dyDescent="0.35">
      <c r="A36" s="43"/>
      <c r="B36" s="829"/>
      <c r="C36" s="42"/>
      <c r="D36" s="101"/>
      <c r="E36" s="101"/>
      <c r="F36" s="42"/>
      <c r="G36" s="42"/>
      <c r="H36" s="42"/>
      <c r="I36" s="81"/>
      <c r="J36" s="81"/>
      <c r="K36" s="42"/>
      <c r="L36" s="80">
        <v>0.48</v>
      </c>
      <c r="M36" s="79"/>
      <c r="N36" s="80">
        <v>0.48</v>
      </c>
      <c r="O36" s="79"/>
      <c r="P36" s="80">
        <v>0.48</v>
      </c>
      <c r="Q36" s="45"/>
      <c r="R36" s="80">
        <v>0.48</v>
      </c>
      <c r="S36" s="80">
        <v>0.48</v>
      </c>
      <c r="T36" s="80">
        <v>0.48</v>
      </c>
      <c r="U36" s="80">
        <v>0.48</v>
      </c>
      <c r="V36" s="80">
        <v>0.48</v>
      </c>
      <c r="W36" s="80">
        <v>0.48</v>
      </c>
      <c r="X36" s="80">
        <v>0.48</v>
      </c>
      <c r="Y36" s="39"/>
    </row>
    <row r="37" spans="1:25" x14ac:dyDescent="0.35">
      <c r="A37" s="43"/>
      <c r="B37" s="829"/>
      <c r="C37" s="42"/>
      <c r="D37" s="101"/>
      <c r="E37" s="101"/>
      <c r="F37" s="42"/>
      <c r="G37" s="42"/>
      <c r="H37" s="42"/>
      <c r="I37" s="81"/>
      <c r="J37" s="81"/>
      <c r="K37" s="42"/>
      <c r="L37" s="80">
        <v>0.48</v>
      </c>
      <c r="M37" s="79"/>
      <c r="N37" s="80">
        <v>0.48</v>
      </c>
      <c r="O37" s="79"/>
      <c r="P37" s="80">
        <v>0.48</v>
      </c>
      <c r="Q37" s="45"/>
      <c r="R37" s="80">
        <v>0.48</v>
      </c>
      <c r="S37" s="80">
        <v>0.48</v>
      </c>
      <c r="T37" s="80">
        <v>0.48</v>
      </c>
      <c r="U37" s="80">
        <v>0.48</v>
      </c>
      <c r="V37" s="80">
        <v>0.48</v>
      </c>
      <c r="W37" s="80">
        <v>0.48</v>
      </c>
      <c r="X37" s="80">
        <v>0.48</v>
      </c>
      <c r="Y37" s="39"/>
    </row>
    <row r="38" spans="1:25" x14ac:dyDescent="0.35">
      <c r="A38" s="43"/>
      <c r="B38" s="829"/>
      <c r="C38" s="42"/>
      <c r="D38" s="101"/>
      <c r="E38" s="101"/>
      <c r="F38" s="42"/>
      <c r="G38" s="42"/>
      <c r="H38" s="42"/>
      <c r="I38" s="81"/>
      <c r="J38" s="81"/>
      <c r="K38" s="42"/>
      <c r="L38" s="80">
        <v>0.48</v>
      </c>
      <c r="M38" s="79"/>
      <c r="N38" s="80">
        <v>0.48</v>
      </c>
      <c r="O38" s="79"/>
      <c r="P38" s="80">
        <v>0.48</v>
      </c>
      <c r="Q38" s="45"/>
      <c r="R38" s="80">
        <v>0.48</v>
      </c>
      <c r="S38" s="80">
        <v>0.48</v>
      </c>
      <c r="T38" s="80">
        <v>0.48</v>
      </c>
      <c r="U38" s="80">
        <v>0.48</v>
      </c>
      <c r="V38" s="80">
        <v>0.48</v>
      </c>
      <c r="W38" s="80">
        <v>0.48</v>
      </c>
      <c r="X38" s="80">
        <v>0.48</v>
      </c>
      <c r="Y38" s="39"/>
    </row>
    <row r="39" spans="1:25" x14ac:dyDescent="0.35">
      <c r="A39" s="39"/>
      <c r="B39" s="39"/>
      <c r="C39" s="39"/>
      <c r="D39" s="39"/>
      <c r="E39" s="39"/>
      <c r="F39" s="56"/>
      <c r="G39" s="56"/>
      <c r="H39" s="56"/>
      <c r="I39" s="56"/>
      <c r="J39" s="56"/>
      <c r="K39" s="56"/>
      <c r="L39" s="39"/>
      <c r="M39" s="39"/>
      <c r="N39" s="39"/>
      <c r="O39" s="39"/>
      <c r="P39" s="39"/>
      <c r="Q39" s="39"/>
      <c r="R39" s="39"/>
      <c r="S39" s="39"/>
      <c r="T39" s="39"/>
      <c r="U39" s="39"/>
      <c r="V39" s="39"/>
      <c r="W39" s="39"/>
      <c r="X39" s="39"/>
      <c r="Y39" s="39"/>
    </row>
    <row r="40" spans="1:25" ht="11.25" customHeight="1" x14ac:dyDescent="0.35">
      <c r="A40" s="39"/>
      <c r="B40" s="834" t="s">
        <v>1677</v>
      </c>
      <c r="C40" s="836"/>
      <c r="D40" s="836"/>
      <c r="E40" s="836"/>
      <c r="F40" s="836"/>
      <c r="G40" s="836"/>
      <c r="H40" s="836"/>
      <c r="I40" s="836"/>
      <c r="J40" s="835"/>
      <c r="K40" s="834" t="s">
        <v>1678</v>
      </c>
      <c r="L40" s="836"/>
      <c r="M40" s="834" t="s">
        <v>1679</v>
      </c>
      <c r="N40" s="835"/>
      <c r="O40" s="834" t="s">
        <v>1680</v>
      </c>
      <c r="P40" s="835"/>
      <c r="Q40" s="833" t="s">
        <v>1681</v>
      </c>
      <c r="R40" s="833"/>
      <c r="S40" s="833"/>
      <c r="T40" s="833"/>
      <c r="U40" s="833"/>
      <c r="V40" s="833"/>
      <c r="W40" s="833"/>
      <c r="X40" s="833"/>
      <c r="Y40" s="39"/>
    </row>
    <row r="41" spans="1:25" ht="46" x14ac:dyDescent="0.35">
      <c r="A41" s="43"/>
      <c r="B41" s="57" t="s">
        <v>1463</v>
      </c>
      <c r="C41" s="57" t="s">
        <v>1682</v>
      </c>
      <c r="D41" s="57" t="s">
        <v>1683</v>
      </c>
      <c r="E41" s="58" t="s">
        <v>1884</v>
      </c>
      <c r="F41" s="58" t="s">
        <v>1885</v>
      </c>
      <c r="G41" s="58" t="s">
        <v>1685</v>
      </c>
      <c r="H41" s="57" t="s">
        <v>1686</v>
      </c>
      <c r="I41" s="57" t="s">
        <v>1687</v>
      </c>
      <c r="J41" s="62" t="s">
        <v>1688</v>
      </c>
      <c r="K41" s="62" t="s">
        <v>1694</v>
      </c>
      <c r="L41" s="62" t="s">
        <v>1691</v>
      </c>
      <c r="M41" s="62" t="s">
        <v>1701</v>
      </c>
      <c r="N41" s="62" t="s">
        <v>1702</v>
      </c>
      <c r="O41" s="62" t="s">
        <v>1710</v>
      </c>
      <c r="P41" s="62" t="s">
        <v>1711</v>
      </c>
      <c r="Q41" s="89" t="s">
        <v>1320</v>
      </c>
      <c r="R41" s="89" t="s">
        <v>1689</v>
      </c>
      <c r="S41" s="62" t="s">
        <v>1712</v>
      </c>
      <c r="T41" s="62" t="s">
        <v>1713</v>
      </c>
      <c r="U41" s="62" t="s">
        <v>1714</v>
      </c>
      <c r="V41" s="62" t="s">
        <v>1715</v>
      </c>
      <c r="W41" s="62" t="s">
        <v>1716</v>
      </c>
      <c r="X41" s="62" t="s">
        <v>1717</v>
      </c>
      <c r="Y41" s="39"/>
    </row>
    <row r="42" spans="1:25" x14ac:dyDescent="0.35">
      <c r="A42" s="43"/>
      <c r="B42" s="837" t="s">
        <v>1492</v>
      </c>
      <c r="C42" s="42"/>
      <c r="D42" s="100"/>
      <c r="E42" s="100"/>
      <c r="F42" s="42"/>
      <c r="G42" s="42"/>
      <c r="H42" s="42"/>
      <c r="I42" s="81"/>
      <c r="J42" s="81"/>
      <c r="K42" s="83"/>
      <c r="L42" s="80">
        <v>0.48</v>
      </c>
      <c r="M42" s="79"/>
      <c r="N42" s="80">
        <v>0.48</v>
      </c>
      <c r="O42" s="79"/>
      <c r="P42" s="80">
        <v>0.48</v>
      </c>
      <c r="Q42" s="82"/>
      <c r="R42" s="80">
        <v>0.48</v>
      </c>
      <c r="S42" s="80">
        <v>0.48</v>
      </c>
      <c r="T42" s="80">
        <v>0.48</v>
      </c>
      <c r="U42" s="80">
        <v>0.48</v>
      </c>
      <c r="V42" s="80">
        <v>0.48</v>
      </c>
      <c r="W42" s="80">
        <v>0.48</v>
      </c>
      <c r="X42" s="80">
        <v>0.48</v>
      </c>
      <c r="Y42" s="39"/>
    </row>
    <row r="43" spans="1:25" x14ac:dyDescent="0.35">
      <c r="A43" s="43"/>
      <c r="B43" s="829"/>
      <c r="C43" s="83"/>
      <c r="D43" s="101"/>
      <c r="E43" s="101"/>
      <c r="F43" s="42"/>
      <c r="G43" s="42"/>
      <c r="H43" s="42"/>
      <c r="I43" s="81"/>
      <c r="J43" s="81"/>
      <c r="K43" s="83"/>
      <c r="L43" s="80">
        <v>0.48</v>
      </c>
      <c r="M43" s="79"/>
      <c r="N43" s="80">
        <v>0.48</v>
      </c>
      <c r="O43" s="79"/>
      <c r="P43" s="80">
        <v>0.48</v>
      </c>
      <c r="Q43" s="45"/>
      <c r="R43" s="80">
        <v>0.48</v>
      </c>
      <c r="S43" s="80">
        <v>0.48</v>
      </c>
      <c r="T43" s="80">
        <v>0.48</v>
      </c>
      <c r="U43" s="80">
        <v>0.48</v>
      </c>
      <c r="V43" s="80">
        <v>0.48</v>
      </c>
      <c r="W43" s="80">
        <v>0.48</v>
      </c>
      <c r="X43" s="80">
        <v>0.48</v>
      </c>
      <c r="Y43" s="39"/>
    </row>
    <row r="44" spans="1:25" x14ac:dyDescent="0.35">
      <c r="A44" s="43"/>
      <c r="B44" s="829"/>
      <c r="C44" s="42"/>
      <c r="D44" s="101"/>
      <c r="E44" s="101"/>
      <c r="F44" s="42"/>
      <c r="G44" s="42"/>
      <c r="H44" s="42"/>
      <c r="I44" s="81"/>
      <c r="J44" s="81"/>
      <c r="K44" s="83"/>
      <c r="L44" s="80">
        <v>0.48</v>
      </c>
      <c r="M44" s="79"/>
      <c r="N44" s="80">
        <v>0.48</v>
      </c>
      <c r="O44" s="79"/>
      <c r="P44" s="80">
        <v>0.48</v>
      </c>
      <c r="Q44" s="45"/>
      <c r="R44" s="80">
        <v>0.48</v>
      </c>
      <c r="S44" s="80">
        <v>0.48</v>
      </c>
      <c r="T44" s="80">
        <v>0.48</v>
      </c>
      <c r="U44" s="80">
        <v>0.48</v>
      </c>
      <c r="V44" s="80">
        <v>0.48</v>
      </c>
      <c r="W44" s="80">
        <v>0.48</v>
      </c>
      <c r="X44" s="80">
        <v>0.48</v>
      </c>
      <c r="Y44" s="39"/>
    </row>
    <row r="45" spans="1:25" x14ac:dyDescent="0.35">
      <c r="A45" s="43"/>
      <c r="B45" s="829"/>
      <c r="C45" s="42"/>
      <c r="D45" s="101"/>
      <c r="E45" s="101"/>
      <c r="F45" s="42"/>
      <c r="G45" s="42"/>
      <c r="H45" s="42"/>
      <c r="I45" s="81"/>
      <c r="J45" s="81"/>
      <c r="K45" s="83"/>
      <c r="L45" s="80">
        <v>0.48</v>
      </c>
      <c r="M45" s="79"/>
      <c r="N45" s="80">
        <v>0.48</v>
      </c>
      <c r="O45" s="79"/>
      <c r="P45" s="80">
        <v>0.48</v>
      </c>
      <c r="Q45" s="45"/>
      <c r="R45" s="80">
        <v>0.48</v>
      </c>
      <c r="S45" s="80">
        <v>0.48</v>
      </c>
      <c r="T45" s="80">
        <v>0.48</v>
      </c>
      <c r="U45" s="80">
        <v>0.48</v>
      </c>
      <c r="V45" s="80">
        <v>0.48</v>
      </c>
      <c r="W45" s="80">
        <v>0.48</v>
      </c>
      <c r="X45" s="80">
        <v>0.48</v>
      </c>
      <c r="Y45" s="39"/>
    </row>
    <row r="46" spans="1:25" x14ac:dyDescent="0.35">
      <c r="A46" s="43"/>
      <c r="B46" s="829"/>
      <c r="C46" s="42"/>
      <c r="D46" s="101"/>
      <c r="E46" s="101"/>
      <c r="F46" s="42"/>
      <c r="G46" s="42"/>
      <c r="H46" s="42"/>
      <c r="I46" s="81"/>
      <c r="J46" s="81"/>
      <c r="K46" s="42"/>
      <c r="L46" s="80">
        <v>0.48</v>
      </c>
      <c r="M46" s="79"/>
      <c r="N46" s="80">
        <v>0.48</v>
      </c>
      <c r="O46" s="79"/>
      <c r="P46" s="80">
        <v>0.48</v>
      </c>
      <c r="Q46" s="45"/>
      <c r="R46" s="80">
        <v>0.48</v>
      </c>
      <c r="S46" s="80">
        <v>0.48</v>
      </c>
      <c r="T46" s="80">
        <v>0.48</v>
      </c>
      <c r="U46" s="80">
        <v>0.48</v>
      </c>
      <c r="V46" s="80">
        <v>0.48</v>
      </c>
      <c r="W46" s="80">
        <v>0.48</v>
      </c>
      <c r="X46" s="80">
        <v>0.48</v>
      </c>
      <c r="Y46" s="39"/>
    </row>
    <row r="47" spans="1:25" x14ac:dyDescent="0.35">
      <c r="A47" s="43"/>
      <c r="B47" s="829"/>
      <c r="C47" s="42"/>
      <c r="D47" s="101"/>
      <c r="E47" s="101"/>
      <c r="F47" s="42"/>
      <c r="G47" s="42"/>
      <c r="H47" s="42"/>
      <c r="I47" s="81"/>
      <c r="J47" s="81"/>
      <c r="K47" s="42"/>
      <c r="L47" s="80">
        <v>0.48</v>
      </c>
      <c r="M47" s="79"/>
      <c r="N47" s="80">
        <v>0.48</v>
      </c>
      <c r="O47" s="79"/>
      <c r="P47" s="80">
        <v>0.48</v>
      </c>
      <c r="Q47" s="45"/>
      <c r="R47" s="80">
        <v>0.48</v>
      </c>
      <c r="S47" s="80">
        <v>0.48</v>
      </c>
      <c r="T47" s="80">
        <v>0.48</v>
      </c>
      <c r="U47" s="80">
        <v>0.48</v>
      </c>
      <c r="V47" s="80">
        <v>0.48</v>
      </c>
      <c r="W47" s="80">
        <v>0.48</v>
      </c>
      <c r="X47" s="80">
        <v>0.48</v>
      </c>
      <c r="Y47" s="39"/>
    </row>
    <row r="48" spans="1:25" x14ac:dyDescent="0.35">
      <c r="A48" s="39"/>
      <c r="B48" s="39"/>
      <c r="C48" s="39"/>
      <c r="D48" s="39"/>
      <c r="E48" s="39"/>
      <c r="F48" s="39"/>
      <c r="G48" s="39"/>
      <c r="H48" s="39"/>
      <c r="I48" s="39"/>
      <c r="J48" s="39"/>
      <c r="K48" s="39"/>
      <c r="L48" s="39"/>
      <c r="M48" s="39"/>
      <c r="N48" s="39"/>
      <c r="O48" s="39"/>
      <c r="P48" s="39"/>
      <c r="Q48" s="39"/>
      <c r="R48" s="39"/>
      <c r="S48" s="39"/>
      <c r="T48" s="39"/>
      <c r="U48" s="39"/>
      <c r="V48" s="39"/>
      <c r="W48" s="39"/>
      <c r="X48" s="39"/>
      <c r="Y48" s="39"/>
    </row>
    <row r="49" spans="1:25" ht="11.25" customHeight="1" x14ac:dyDescent="0.35">
      <c r="A49" s="39"/>
      <c r="B49" s="834" t="s">
        <v>1677</v>
      </c>
      <c r="C49" s="836"/>
      <c r="D49" s="836"/>
      <c r="E49" s="836"/>
      <c r="F49" s="836"/>
      <c r="G49" s="836"/>
      <c r="H49" s="836"/>
      <c r="I49" s="836"/>
      <c r="J49" s="835"/>
      <c r="K49" s="834" t="s">
        <v>1678</v>
      </c>
      <c r="L49" s="836"/>
      <c r="M49" s="834" t="s">
        <v>1679</v>
      </c>
      <c r="N49" s="835"/>
      <c r="O49" s="834" t="s">
        <v>1680</v>
      </c>
      <c r="P49" s="835"/>
      <c r="Q49" s="833" t="s">
        <v>1681</v>
      </c>
      <c r="R49" s="833"/>
      <c r="S49" s="833"/>
      <c r="T49" s="833"/>
      <c r="U49" s="833"/>
      <c r="V49" s="833"/>
      <c r="W49" s="833"/>
      <c r="X49" s="833"/>
      <c r="Y49" s="39"/>
    </row>
    <row r="50" spans="1:25" ht="46" x14ac:dyDescent="0.35">
      <c r="A50" s="43"/>
      <c r="B50" s="57" t="s">
        <v>1463</v>
      </c>
      <c r="C50" s="57" t="s">
        <v>1682</v>
      </c>
      <c r="D50" s="57" t="s">
        <v>1683</v>
      </c>
      <c r="E50" s="58" t="s">
        <v>1884</v>
      </c>
      <c r="F50" s="58" t="s">
        <v>1885</v>
      </c>
      <c r="G50" s="58" t="s">
        <v>1685</v>
      </c>
      <c r="H50" s="57" t="s">
        <v>1686</v>
      </c>
      <c r="I50" s="57" t="s">
        <v>1687</v>
      </c>
      <c r="J50" s="62" t="s">
        <v>1688</v>
      </c>
      <c r="K50" s="62" t="s">
        <v>1694</v>
      </c>
      <c r="L50" s="62" t="s">
        <v>1691</v>
      </c>
      <c r="M50" s="62" t="s">
        <v>1701</v>
      </c>
      <c r="N50" s="62" t="s">
        <v>1702</v>
      </c>
      <c r="O50" s="62" t="s">
        <v>1710</v>
      </c>
      <c r="P50" s="62" t="s">
        <v>1711</v>
      </c>
      <c r="Q50" s="89" t="s">
        <v>1320</v>
      </c>
      <c r="R50" s="89" t="s">
        <v>1689</v>
      </c>
      <c r="S50" s="62" t="s">
        <v>1712</v>
      </c>
      <c r="T50" s="62" t="s">
        <v>1713</v>
      </c>
      <c r="U50" s="62" t="s">
        <v>1714</v>
      </c>
      <c r="V50" s="62" t="s">
        <v>1715</v>
      </c>
      <c r="W50" s="62" t="s">
        <v>1716</v>
      </c>
      <c r="X50" s="62" t="s">
        <v>1717</v>
      </c>
      <c r="Y50" s="39"/>
    </row>
    <row r="51" spans="1:25" x14ac:dyDescent="0.35">
      <c r="A51" s="43"/>
      <c r="B51" s="837" t="s">
        <v>1500</v>
      </c>
      <c r="C51" s="42"/>
      <c r="D51" s="100"/>
      <c r="E51" s="100"/>
      <c r="F51" s="42"/>
      <c r="G51" s="42"/>
      <c r="H51" s="42"/>
      <c r="I51" s="81"/>
      <c r="J51" s="81"/>
      <c r="K51" s="83"/>
      <c r="L51" s="80">
        <v>0.48</v>
      </c>
      <c r="M51" s="79"/>
      <c r="N51" s="80">
        <v>0.48</v>
      </c>
      <c r="O51" s="79"/>
      <c r="P51" s="80">
        <v>0.48</v>
      </c>
      <c r="Q51" s="82"/>
      <c r="R51" s="80">
        <v>0.3</v>
      </c>
      <c r="S51" s="80">
        <v>0.48</v>
      </c>
      <c r="T51" s="80">
        <v>0.48</v>
      </c>
      <c r="U51" s="80">
        <v>0.48</v>
      </c>
      <c r="V51" s="80">
        <v>0.48</v>
      </c>
      <c r="W51" s="80">
        <v>0.48</v>
      </c>
      <c r="X51" s="80">
        <v>0.48</v>
      </c>
      <c r="Y51" s="39"/>
    </row>
    <row r="52" spans="1:25" x14ac:dyDescent="0.35">
      <c r="A52" s="43"/>
      <c r="B52" s="829"/>
      <c r="C52" s="42"/>
      <c r="D52" s="101"/>
      <c r="E52" s="101"/>
      <c r="F52" s="42"/>
      <c r="G52" s="42"/>
      <c r="H52" s="42"/>
      <c r="I52" s="81"/>
      <c r="J52" s="81"/>
      <c r="K52" s="83"/>
      <c r="L52" s="80">
        <v>0.48</v>
      </c>
      <c r="M52" s="79"/>
      <c r="N52" s="80">
        <v>0.48</v>
      </c>
      <c r="O52" s="79"/>
      <c r="P52" s="80">
        <v>0.48</v>
      </c>
      <c r="Q52" s="45"/>
      <c r="R52" s="80">
        <v>0.3</v>
      </c>
      <c r="S52" s="80">
        <v>0.48</v>
      </c>
      <c r="T52" s="80">
        <v>0.48</v>
      </c>
      <c r="U52" s="80">
        <v>0.48</v>
      </c>
      <c r="V52" s="80">
        <v>0.48</v>
      </c>
      <c r="W52" s="80">
        <v>0.48</v>
      </c>
      <c r="X52" s="80">
        <v>0.48</v>
      </c>
      <c r="Y52" s="39"/>
    </row>
    <row r="53" spans="1:25" x14ac:dyDescent="0.35">
      <c r="A53" s="43"/>
      <c r="B53" s="829"/>
      <c r="C53" s="83"/>
      <c r="D53" s="101"/>
      <c r="E53" s="101"/>
      <c r="F53" s="42"/>
      <c r="G53" s="42"/>
      <c r="H53" s="42"/>
      <c r="I53" s="81"/>
      <c r="J53" s="81"/>
      <c r="K53" s="83"/>
      <c r="L53" s="80">
        <v>0.48</v>
      </c>
      <c r="M53" s="79"/>
      <c r="N53" s="80">
        <v>0.48</v>
      </c>
      <c r="O53" s="79"/>
      <c r="P53" s="80">
        <v>0.48</v>
      </c>
      <c r="Q53" s="45"/>
      <c r="R53" s="80">
        <v>0.3</v>
      </c>
      <c r="S53" s="80">
        <v>0.48</v>
      </c>
      <c r="T53" s="80">
        <v>0.48</v>
      </c>
      <c r="U53" s="80">
        <v>0.48</v>
      </c>
      <c r="V53" s="80">
        <v>0.48</v>
      </c>
      <c r="W53" s="80">
        <v>0.48</v>
      </c>
      <c r="X53" s="80">
        <v>0.48</v>
      </c>
      <c r="Y53" s="39"/>
    </row>
    <row r="54" spans="1:25" x14ac:dyDescent="0.35">
      <c r="A54" s="43"/>
      <c r="B54" s="829"/>
      <c r="C54" s="83"/>
      <c r="D54" s="101"/>
      <c r="E54" s="101"/>
      <c r="F54" s="42"/>
      <c r="G54" s="42"/>
      <c r="H54" s="42"/>
      <c r="I54" s="81"/>
      <c r="J54" s="81"/>
      <c r="K54" s="83"/>
      <c r="L54" s="80">
        <v>0.48</v>
      </c>
      <c r="M54" s="79"/>
      <c r="N54" s="80">
        <v>0.48</v>
      </c>
      <c r="O54" s="79"/>
      <c r="P54" s="80">
        <v>0.48</v>
      </c>
      <c r="Q54" s="45"/>
      <c r="R54" s="80">
        <v>0.3</v>
      </c>
      <c r="S54" s="80">
        <v>0.48</v>
      </c>
      <c r="T54" s="80">
        <v>0.48</v>
      </c>
      <c r="U54" s="80">
        <v>0.48</v>
      </c>
      <c r="V54" s="80">
        <v>0.48</v>
      </c>
      <c r="W54" s="80">
        <v>0.48</v>
      </c>
      <c r="X54" s="80">
        <v>0.48</v>
      </c>
      <c r="Y54" s="39"/>
    </row>
    <row r="55" spans="1:25" x14ac:dyDescent="0.35">
      <c r="A55" s="43"/>
      <c r="B55" s="46"/>
      <c r="C55" s="42"/>
      <c r="D55" s="101"/>
      <c r="E55" s="101"/>
      <c r="F55" s="42"/>
      <c r="G55" s="42"/>
      <c r="H55" s="42"/>
      <c r="I55" s="81"/>
      <c r="J55" s="81"/>
      <c r="K55" s="42"/>
      <c r="L55" s="80">
        <v>0.48</v>
      </c>
      <c r="M55" s="79"/>
      <c r="N55" s="80">
        <v>0.48</v>
      </c>
      <c r="O55" s="79"/>
      <c r="P55" s="80">
        <v>0.48</v>
      </c>
      <c r="Q55" s="45"/>
      <c r="R55" s="80">
        <v>0.3</v>
      </c>
      <c r="S55" s="80">
        <v>0.48</v>
      </c>
      <c r="T55" s="80">
        <v>0.48</v>
      </c>
      <c r="U55" s="80">
        <v>0.48</v>
      </c>
      <c r="V55" s="80">
        <v>0.48</v>
      </c>
      <c r="W55" s="80">
        <v>0.48</v>
      </c>
      <c r="X55" s="80">
        <v>0.48</v>
      </c>
      <c r="Y55" s="39"/>
    </row>
    <row r="56" spans="1:25" x14ac:dyDescent="0.35">
      <c r="A56" s="39"/>
      <c r="B56" s="39"/>
      <c r="C56" s="39"/>
      <c r="D56" s="39"/>
      <c r="E56" s="39"/>
      <c r="F56" s="39"/>
      <c r="G56" s="39"/>
      <c r="H56" s="39"/>
      <c r="I56" s="39"/>
      <c r="J56" s="39"/>
      <c r="K56" s="39"/>
      <c r="L56" s="39"/>
      <c r="M56" s="39"/>
      <c r="N56" s="39"/>
      <c r="O56" s="39"/>
      <c r="P56" s="39"/>
      <c r="Q56" s="39"/>
      <c r="R56" s="39"/>
      <c r="S56" s="39"/>
      <c r="T56" s="39"/>
      <c r="U56" s="39"/>
      <c r="V56" s="39"/>
      <c r="W56" s="39"/>
      <c r="X56" s="39"/>
      <c r="Y56" s="39"/>
    </row>
    <row r="57" spans="1:25" ht="11.25" customHeight="1" x14ac:dyDescent="0.35">
      <c r="A57" s="39"/>
      <c r="B57" s="834" t="s">
        <v>1677</v>
      </c>
      <c r="C57" s="836"/>
      <c r="D57" s="836"/>
      <c r="E57" s="836"/>
      <c r="F57" s="836"/>
      <c r="G57" s="836"/>
      <c r="H57" s="836"/>
      <c r="I57" s="836"/>
      <c r="J57" s="835"/>
      <c r="K57" s="834" t="s">
        <v>1678</v>
      </c>
      <c r="L57" s="836"/>
      <c r="M57" s="834" t="s">
        <v>1679</v>
      </c>
      <c r="N57" s="835"/>
      <c r="O57" s="834" t="s">
        <v>1680</v>
      </c>
      <c r="P57" s="835"/>
      <c r="Q57" s="833" t="s">
        <v>1681</v>
      </c>
      <c r="R57" s="833"/>
      <c r="S57" s="833"/>
      <c r="T57" s="833"/>
      <c r="U57" s="833"/>
      <c r="V57" s="833"/>
      <c r="W57" s="833"/>
      <c r="X57" s="833"/>
      <c r="Y57" s="39"/>
    </row>
    <row r="58" spans="1:25" ht="46" x14ac:dyDescent="0.35">
      <c r="A58" s="43"/>
      <c r="B58" s="57" t="s">
        <v>1463</v>
      </c>
      <c r="C58" s="57" t="s">
        <v>1682</v>
      </c>
      <c r="D58" s="57" t="s">
        <v>1683</v>
      </c>
      <c r="E58" s="58" t="s">
        <v>1884</v>
      </c>
      <c r="F58" s="58" t="s">
        <v>1885</v>
      </c>
      <c r="G58" s="58" t="s">
        <v>1685</v>
      </c>
      <c r="H58" s="57" t="s">
        <v>1686</v>
      </c>
      <c r="I58" s="57" t="s">
        <v>1687</v>
      </c>
      <c r="J58" s="62" t="s">
        <v>1688</v>
      </c>
      <c r="K58" s="62" t="s">
        <v>1694</v>
      </c>
      <c r="L58" s="62" t="s">
        <v>1691</v>
      </c>
      <c r="M58" s="62" t="s">
        <v>1701</v>
      </c>
      <c r="N58" s="62" t="s">
        <v>1702</v>
      </c>
      <c r="O58" s="62" t="s">
        <v>1710</v>
      </c>
      <c r="P58" s="62" t="s">
        <v>1711</v>
      </c>
      <c r="Q58" s="89" t="s">
        <v>1320</v>
      </c>
      <c r="R58" s="89" t="s">
        <v>1689</v>
      </c>
      <c r="S58" s="62" t="s">
        <v>1712</v>
      </c>
      <c r="T58" s="62" t="s">
        <v>1713</v>
      </c>
      <c r="U58" s="62" t="s">
        <v>1714</v>
      </c>
      <c r="V58" s="62" t="s">
        <v>1715</v>
      </c>
      <c r="W58" s="62" t="s">
        <v>1716</v>
      </c>
      <c r="X58" s="62" t="s">
        <v>1717</v>
      </c>
      <c r="Y58" s="39"/>
    </row>
    <row r="59" spans="1:25" x14ac:dyDescent="0.35">
      <c r="A59" s="43"/>
      <c r="B59" s="828" t="s">
        <v>1367</v>
      </c>
      <c r="C59" s="42"/>
      <c r="D59" s="100"/>
      <c r="E59" s="100"/>
      <c r="F59" s="42"/>
      <c r="G59" s="42"/>
      <c r="H59" s="42"/>
      <c r="I59" s="81"/>
      <c r="J59" s="81"/>
      <c r="K59" s="83"/>
      <c r="L59" s="80">
        <v>0.48</v>
      </c>
      <c r="M59" s="79"/>
      <c r="N59" s="80">
        <v>0.48</v>
      </c>
      <c r="O59" s="79"/>
      <c r="P59" s="80">
        <v>0.48</v>
      </c>
      <c r="Q59" s="82"/>
      <c r="R59" s="80">
        <v>0.48</v>
      </c>
      <c r="S59" s="80">
        <v>0.48</v>
      </c>
      <c r="T59" s="80">
        <v>0.48</v>
      </c>
      <c r="U59" s="80">
        <v>0.48</v>
      </c>
      <c r="V59" s="80">
        <v>0.48</v>
      </c>
      <c r="W59" s="80">
        <v>0.48</v>
      </c>
      <c r="X59" s="80">
        <v>0.48</v>
      </c>
      <c r="Y59" s="39"/>
    </row>
    <row r="60" spans="1:25" x14ac:dyDescent="0.35">
      <c r="A60" s="43"/>
      <c r="B60" s="829"/>
      <c r="C60" s="42"/>
      <c r="D60" s="101"/>
      <c r="E60" s="101"/>
      <c r="F60" s="42"/>
      <c r="G60" s="42"/>
      <c r="H60" s="42"/>
      <c r="I60" s="81"/>
      <c r="J60" s="81"/>
      <c r="K60" s="83"/>
      <c r="L60" s="80">
        <v>0.48</v>
      </c>
      <c r="M60" s="79"/>
      <c r="N60" s="80">
        <v>0.48</v>
      </c>
      <c r="O60" s="79"/>
      <c r="P60" s="80">
        <v>0.48</v>
      </c>
      <c r="Q60" s="45"/>
      <c r="R60" s="80">
        <v>0.48</v>
      </c>
      <c r="S60" s="80">
        <v>0.48</v>
      </c>
      <c r="T60" s="80">
        <v>0.48</v>
      </c>
      <c r="U60" s="80">
        <v>0.48</v>
      </c>
      <c r="V60" s="80">
        <v>0.48</v>
      </c>
      <c r="W60" s="80">
        <v>0.48</v>
      </c>
      <c r="X60" s="80">
        <v>0.48</v>
      </c>
      <c r="Y60" s="39"/>
    </row>
    <row r="61" spans="1:25" x14ac:dyDescent="0.35">
      <c r="A61" s="43"/>
      <c r="B61" s="829"/>
      <c r="C61" s="42"/>
      <c r="D61" s="101"/>
      <c r="E61" s="101"/>
      <c r="F61" s="42"/>
      <c r="G61" s="42"/>
      <c r="H61" s="42"/>
      <c r="I61" s="81"/>
      <c r="J61" s="81"/>
      <c r="K61" s="83"/>
      <c r="L61" s="80">
        <v>0.48</v>
      </c>
      <c r="M61" s="79"/>
      <c r="N61" s="80">
        <v>0.48</v>
      </c>
      <c r="O61" s="79"/>
      <c r="P61" s="80">
        <v>0.48</v>
      </c>
      <c r="Q61" s="45"/>
      <c r="R61" s="80">
        <v>0.48</v>
      </c>
      <c r="S61" s="80">
        <v>0.48</v>
      </c>
      <c r="T61" s="80">
        <v>0.48</v>
      </c>
      <c r="U61" s="80">
        <v>0.48</v>
      </c>
      <c r="V61" s="80">
        <v>0.48</v>
      </c>
      <c r="W61" s="80">
        <v>0.48</v>
      </c>
      <c r="X61" s="80">
        <v>0.48</v>
      </c>
      <c r="Y61" s="39"/>
    </row>
    <row r="62" spans="1:25" x14ac:dyDescent="0.35">
      <c r="A62" s="43"/>
      <c r="B62" s="829"/>
      <c r="C62" s="42"/>
      <c r="D62" s="101"/>
      <c r="E62" s="101"/>
      <c r="F62" s="42"/>
      <c r="G62" s="42"/>
      <c r="H62" s="42"/>
      <c r="I62" s="81"/>
      <c r="J62" s="81"/>
      <c r="K62" s="83"/>
      <c r="L62" s="80">
        <v>0.48</v>
      </c>
      <c r="M62" s="79"/>
      <c r="N62" s="80">
        <v>0.48</v>
      </c>
      <c r="O62" s="79"/>
      <c r="P62" s="80">
        <v>0.48</v>
      </c>
      <c r="Q62" s="45"/>
      <c r="R62" s="80">
        <v>0.48</v>
      </c>
      <c r="S62" s="80">
        <v>0.48</v>
      </c>
      <c r="T62" s="80">
        <v>0.48</v>
      </c>
      <c r="U62" s="80">
        <v>0.48</v>
      </c>
      <c r="V62" s="80">
        <v>0.48</v>
      </c>
      <c r="W62" s="80">
        <v>0.48</v>
      </c>
      <c r="X62" s="80">
        <v>0.48</v>
      </c>
      <c r="Y62" s="39"/>
    </row>
    <row r="63" spans="1:25" x14ac:dyDescent="0.35">
      <c r="A63" s="43"/>
      <c r="B63" s="829"/>
      <c r="C63" s="42"/>
      <c r="D63" s="101"/>
      <c r="E63" s="101"/>
      <c r="F63" s="42"/>
      <c r="G63" s="42"/>
      <c r="H63" s="42"/>
      <c r="I63" s="81"/>
      <c r="J63" s="81"/>
      <c r="K63" s="42"/>
      <c r="L63" s="80">
        <v>0.48</v>
      </c>
      <c r="M63" s="79"/>
      <c r="N63" s="80">
        <v>0.48</v>
      </c>
      <c r="O63" s="79"/>
      <c r="P63" s="80">
        <v>0.48</v>
      </c>
      <c r="Q63" s="45"/>
      <c r="R63" s="80">
        <v>0.48</v>
      </c>
      <c r="S63" s="80">
        <v>0.48</v>
      </c>
      <c r="T63" s="80">
        <v>0.48</v>
      </c>
      <c r="U63" s="80">
        <v>0.48</v>
      </c>
      <c r="V63" s="80">
        <v>0.48</v>
      </c>
      <c r="W63" s="80">
        <v>0.48</v>
      </c>
      <c r="X63" s="80">
        <v>0.48</v>
      </c>
      <c r="Y63" s="39"/>
    </row>
    <row r="64" spans="1:25" x14ac:dyDescent="0.35">
      <c r="A64" s="39"/>
      <c r="B64" s="39"/>
      <c r="C64" s="39"/>
      <c r="D64" s="39"/>
      <c r="E64" s="39"/>
      <c r="F64" s="39"/>
      <c r="G64" s="39"/>
      <c r="H64" s="39"/>
      <c r="I64" s="39"/>
      <c r="J64" s="39"/>
      <c r="K64" s="39"/>
      <c r="L64" s="39"/>
      <c r="M64" s="39"/>
      <c r="N64" s="39"/>
      <c r="O64" s="39"/>
      <c r="P64" s="39"/>
      <c r="Q64" s="39"/>
      <c r="R64" s="39"/>
      <c r="S64" s="39"/>
      <c r="T64" s="39"/>
      <c r="U64" s="39"/>
      <c r="V64" s="39"/>
      <c r="W64" s="39"/>
      <c r="X64" s="39"/>
      <c r="Y64" s="39"/>
    </row>
    <row r="65" spans="1:25" ht="11.25" customHeight="1" x14ac:dyDescent="0.35">
      <c r="A65" s="39"/>
      <c r="B65" s="834" t="s">
        <v>1677</v>
      </c>
      <c r="C65" s="836"/>
      <c r="D65" s="836"/>
      <c r="E65" s="836"/>
      <c r="F65" s="836"/>
      <c r="G65" s="836"/>
      <c r="H65" s="836"/>
      <c r="I65" s="836"/>
      <c r="J65" s="836"/>
      <c r="K65" s="834" t="s">
        <v>1678</v>
      </c>
      <c r="L65" s="836"/>
      <c r="M65" s="834" t="s">
        <v>1679</v>
      </c>
      <c r="N65" s="835"/>
      <c r="O65" s="834" t="s">
        <v>1680</v>
      </c>
      <c r="P65" s="835"/>
      <c r="Q65" s="833" t="s">
        <v>1681</v>
      </c>
      <c r="R65" s="833"/>
      <c r="S65" s="833"/>
      <c r="T65" s="833"/>
      <c r="U65" s="833"/>
      <c r="V65" s="833"/>
      <c r="W65" s="833"/>
      <c r="X65" s="833"/>
      <c r="Y65" s="39"/>
    </row>
    <row r="66" spans="1:25" ht="46" x14ac:dyDescent="0.35">
      <c r="A66" s="43"/>
      <c r="B66" s="57" t="s">
        <v>1463</v>
      </c>
      <c r="C66" s="57" t="s">
        <v>1682</v>
      </c>
      <c r="D66" s="57" t="s">
        <v>1683</v>
      </c>
      <c r="E66" s="58" t="s">
        <v>1884</v>
      </c>
      <c r="F66" s="58" t="s">
        <v>1885</v>
      </c>
      <c r="G66" s="58" t="s">
        <v>1685</v>
      </c>
      <c r="H66" s="57" t="s">
        <v>1686</v>
      </c>
      <c r="I66" s="57" t="s">
        <v>1687</v>
      </c>
      <c r="J66" s="62" t="s">
        <v>1688</v>
      </c>
      <c r="K66" s="62" t="s">
        <v>1694</v>
      </c>
      <c r="L66" s="62" t="s">
        <v>1691</v>
      </c>
      <c r="M66" s="62" t="s">
        <v>1701</v>
      </c>
      <c r="N66" s="62" t="s">
        <v>1702</v>
      </c>
      <c r="O66" s="62" t="s">
        <v>1710</v>
      </c>
      <c r="P66" s="62" t="s">
        <v>1711</v>
      </c>
      <c r="Q66" s="89" t="s">
        <v>1320</v>
      </c>
      <c r="R66" s="89" t="s">
        <v>1689</v>
      </c>
      <c r="S66" s="62" t="s">
        <v>1712</v>
      </c>
      <c r="T66" s="62" t="s">
        <v>1713</v>
      </c>
      <c r="U66" s="62" t="s">
        <v>1714</v>
      </c>
      <c r="V66" s="62" t="s">
        <v>1715</v>
      </c>
      <c r="W66" s="62" t="s">
        <v>1716</v>
      </c>
      <c r="X66" s="62" t="s">
        <v>1717</v>
      </c>
      <c r="Y66" s="39"/>
    </row>
    <row r="67" spans="1:25" x14ac:dyDescent="0.35">
      <c r="A67" s="43"/>
      <c r="B67" s="846" t="s">
        <v>1693</v>
      </c>
      <c r="C67" s="42"/>
      <c r="D67" s="100"/>
      <c r="E67" s="100"/>
      <c r="F67" s="42"/>
      <c r="G67" s="42"/>
      <c r="H67" s="42"/>
      <c r="I67" s="81"/>
      <c r="J67" s="81"/>
      <c r="K67" s="83"/>
      <c r="L67" s="80">
        <v>0.48</v>
      </c>
      <c r="M67" s="79"/>
      <c r="N67" s="80">
        <v>0.48</v>
      </c>
      <c r="O67" s="79"/>
      <c r="P67" s="80">
        <v>0.48</v>
      </c>
      <c r="Q67" s="82"/>
      <c r="R67" s="80">
        <v>0.48</v>
      </c>
      <c r="S67" s="80">
        <v>0.48</v>
      </c>
      <c r="T67" s="80">
        <v>0.48</v>
      </c>
      <c r="U67" s="80">
        <v>0.48</v>
      </c>
      <c r="V67" s="80">
        <v>0.48</v>
      </c>
      <c r="W67" s="80">
        <v>0.48</v>
      </c>
      <c r="X67" s="80">
        <v>0.48</v>
      </c>
      <c r="Y67" s="39"/>
    </row>
    <row r="68" spans="1:25" x14ac:dyDescent="0.35">
      <c r="A68" s="43"/>
      <c r="B68" s="847"/>
      <c r="C68" s="42"/>
      <c r="D68" s="101"/>
      <c r="E68" s="101"/>
      <c r="F68" s="42"/>
      <c r="G68" s="42"/>
      <c r="H68" s="42"/>
      <c r="I68" s="81"/>
      <c r="J68" s="81"/>
      <c r="K68" s="83"/>
      <c r="L68" s="80">
        <v>0.48</v>
      </c>
      <c r="M68" s="79"/>
      <c r="N68" s="80">
        <v>0.48</v>
      </c>
      <c r="O68" s="79"/>
      <c r="P68" s="80">
        <v>0.48</v>
      </c>
      <c r="Q68" s="45"/>
      <c r="R68" s="80">
        <v>0.48</v>
      </c>
      <c r="S68" s="80">
        <v>0.48</v>
      </c>
      <c r="T68" s="80">
        <v>0.48</v>
      </c>
      <c r="U68" s="80">
        <v>0.48</v>
      </c>
      <c r="V68" s="80">
        <v>0.48</v>
      </c>
      <c r="W68" s="80">
        <v>0.48</v>
      </c>
      <c r="X68" s="80">
        <v>0.48</v>
      </c>
      <c r="Y68" s="39"/>
    </row>
    <row r="69" spans="1:25" x14ac:dyDescent="0.35">
      <c r="A69" s="43"/>
      <c r="B69" s="847"/>
      <c r="C69" s="42"/>
      <c r="D69" s="101"/>
      <c r="E69" s="101"/>
      <c r="F69" s="42"/>
      <c r="G69" s="42"/>
      <c r="H69" s="42"/>
      <c r="I69" s="81"/>
      <c r="J69" s="81"/>
      <c r="K69" s="83"/>
      <c r="L69" s="80">
        <v>0.48</v>
      </c>
      <c r="M69" s="79"/>
      <c r="N69" s="80">
        <v>0.48</v>
      </c>
      <c r="O69" s="79"/>
      <c r="P69" s="80">
        <v>0.48</v>
      </c>
      <c r="Q69" s="45"/>
      <c r="R69" s="80">
        <v>0.48</v>
      </c>
      <c r="S69" s="80">
        <v>0.48</v>
      </c>
      <c r="T69" s="80">
        <v>0.48</v>
      </c>
      <c r="U69" s="80">
        <v>0.48</v>
      </c>
      <c r="V69" s="80">
        <v>0.48</v>
      </c>
      <c r="W69" s="80">
        <v>0.48</v>
      </c>
      <c r="X69" s="80">
        <v>0.48</v>
      </c>
      <c r="Y69" s="39"/>
    </row>
    <row r="70" spans="1:25" x14ac:dyDescent="0.35">
      <c r="A70" s="43"/>
      <c r="B70" s="847"/>
      <c r="C70" s="42"/>
      <c r="D70" s="101"/>
      <c r="E70" s="101"/>
      <c r="F70" s="42"/>
      <c r="G70" s="42"/>
      <c r="H70" s="42"/>
      <c r="I70" s="81"/>
      <c r="J70" s="81"/>
      <c r="K70" s="83"/>
      <c r="L70" s="80">
        <v>0.48</v>
      </c>
      <c r="M70" s="79"/>
      <c r="N70" s="80">
        <v>0.48</v>
      </c>
      <c r="O70" s="79"/>
      <c r="P70" s="80">
        <v>0.48</v>
      </c>
      <c r="Q70" s="82"/>
      <c r="R70" s="80">
        <v>0.48</v>
      </c>
      <c r="S70" s="80">
        <v>0.48</v>
      </c>
      <c r="T70" s="80">
        <v>0.48</v>
      </c>
      <c r="U70" s="80">
        <v>0.48</v>
      </c>
      <c r="V70" s="80">
        <v>0.48</v>
      </c>
      <c r="W70" s="80">
        <v>0.48</v>
      </c>
      <c r="X70" s="80">
        <v>0.48</v>
      </c>
      <c r="Y70" s="39"/>
    </row>
    <row r="71" spans="1:25" x14ac:dyDescent="0.35">
      <c r="A71" s="43"/>
      <c r="B71" s="847"/>
      <c r="C71" s="42"/>
      <c r="D71" s="101"/>
      <c r="E71" s="101"/>
      <c r="F71" s="42"/>
      <c r="G71" s="42"/>
      <c r="H71" s="42"/>
      <c r="I71" s="81"/>
      <c r="J71" s="81"/>
      <c r="K71" s="42"/>
      <c r="L71" s="80">
        <v>0.48</v>
      </c>
      <c r="M71" s="79"/>
      <c r="N71" s="80">
        <v>0.48</v>
      </c>
      <c r="O71" s="79"/>
      <c r="P71" s="80">
        <v>0.48</v>
      </c>
      <c r="Q71" s="45"/>
      <c r="R71" s="80">
        <v>0.48</v>
      </c>
      <c r="S71" s="80">
        <v>0.48</v>
      </c>
      <c r="T71" s="80">
        <v>0.48</v>
      </c>
      <c r="U71" s="80">
        <v>0.48</v>
      </c>
      <c r="V71" s="80">
        <v>0.48</v>
      </c>
      <c r="W71" s="80">
        <v>0.48</v>
      </c>
      <c r="X71" s="80">
        <v>0.48</v>
      </c>
      <c r="Y71" s="39"/>
    </row>
    <row r="72" spans="1:25" x14ac:dyDescent="0.35">
      <c r="A72" s="43"/>
      <c r="B72" s="847"/>
      <c r="C72" s="42"/>
      <c r="D72" s="101"/>
      <c r="E72" s="101"/>
      <c r="F72" s="42"/>
      <c r="G72" s="42"/>
      <c r="H72" s="42"/>
      <c r="I72" s="81"/>
      <c r="J72" s="81"/>
      <c r="K72" s="42"/>
      <c r="L72" s="80">
        <v>0.48</v>
      </c>
      <c r="M72" s="79"/>
      <c r="N72" s="80">
        <v>0.48</v>
      </c>
      <c r="O72" s="79"/>
      <c r="P72" s="80">
        <v>0.48</v>
      </c>
      <c r="Q72" s="45"/>
      <c r="R72" s="80">
        <v>0.48</v>
      </c>
      <c r="S72" s="80">
        <v>0.48</v>
      </c>
      <c r="T72" s="80">
        <v>0.48</v>
      </c>
      <c r="U72" s="80">
        <v>0.48</v>
      </c>
      <c r="V72" s="80">
        <v>0.48</v>
      </c>
      <c r="W72" s="80">
        <v>0.48</v>
      </c>
      <c r="X72" s="80">
        <v>0.48</v>
      </c>
      <c r="Y72" s="39"/>
    </row>
    <row r="73" spans="1:25" s="52" customFormat="1" x14ac:dyDescent="0.35">
      <c r="A73" s="51"/>
      <c r="B73" s="51"/>
      <c r="C73" s="51"/>
      <c r="D73" s="51"/>
      <c r="E73" s="51"/>
      <c r="F73" s="95"/>
      <c r="G73" s="95"/>
      <c r="H73" s="95"/>
      <c r="I73" s="95"/>
      <c r="J73" s="95"/>
      <c r="K73" s="95"/>
      <c r="L73" s="95"/>
      <c r="M73" s="51"/>
      <c r="N73" s="51"/>
      <c r="O73" s="51"/>
      <c r="P73" s="51"/>
      <c r="Q73" s="51"/>
      <c r="R73" s="51"/>
      <c r="S73" s="51"/>
      <c r="T73" s="51"/>
      <c r="U73" s="51"/>
      <c r="V73" s="51"/>
      <c r="W73" s="51"/>
      <c r="X73" s="51"/>
      <c r="Y73" s="51"/>
    </row>
    <row r="74" spans="1:25" ht="43.5" customHeight="1" x14ac:dyDescent="0.35">
      <c r="A74" s="39"/>
      <c r="B74" s="785"/>
      <c r="C74" s="785"/>
      <c r="D74" s="53"/>
      <c r="E74" s="95"/>
      <c r="F74" s="56"/>
      <c r="G74" s="95"/>
      <c r="H74" s="95"/>
      <c r="I74" s="95"/>
      <c r="J74" s="95"/>
      <c r="K74" s="95"/>
      <c r="L74" s="51"/>
      <c r="M74" s="51"/>
      <c r="N74" s="51"/>
      <c r="O74" s="51"/>
      <c r="P74" s="51"/>
      <c r="Q74" s="51"/>
      <c r="R74" s="51"/>
      <c r="S74" s="51"/>
      <c r="T74" s="51"/>
      <c r="U74" s="51"/>
      <c r="V74" s="51"/>
      <c r="W74" s="51"/>
      <c r="X74" s="51"/>
      <c r="Y74" s="39"/>
    </row>
    <row r="75" spans="1:25" s="55" customFormat="1" x14ac:dyDescent="0.35">
      <c r="A75" s="54"/>
      <c r="B75" s="769" t="s">
        <v>1396</v>
      </c>
      <c r="C75" s="769"/>
      <c r="D75" s="89" t="s">
        <v>1397</v>
      </c>
      <c r="E75" s="95"/>
      <c r="F75" s="56"/>
      <c r="G75" s="96"/>
      <c r="H75" s="96"/>
      <c r="I75" s="96"/>
      <c r="J75" s="96"/>
      <c r="K75" s="96"/>
      <c r="L75" s="84"/>
      <c r="M75" s="84"/>
      <c r="N75" s="84"/>
      <c r="O75" s="84"/>
      <c r="P75" s="84"/>
      <c r="Q75" s="84"/>
      <c r="R75" s="84"/>
      <c r="S75" s="84"/>
      <c r="T75" s="84"/>
      <c r="U75" s="84"/>
      <c r="V75" s="84"/>
      <c r="W75" s="84"/>
      <c r="X75" s="84"/>
      <c r="Y75" s="54"/>
    </row>
    <row r="76" spans="1:25" x14ac:dyDescent="0.35">
      <c r="A76" s="39"/>
      <c r="B76" s="855" t="s">
        <v>1362</v>
      </c>
      <c r="C76" s="855"/>
      <c r="D76" s="66" t="s">
        <v>1362</v>
      </c>
      <c r="E76" s="95"/>
      <c r="F76" s="56"/>
      <c r="G76" s="95"/>
      <c r="H76" s="95"/>
      <c r="I76" s="95"/>
      <c r="J76" s="95"/>
      <c r="K76" s="95"/>
      <c r="L76" s="51"/>
      <c r="M76" s="51"/>
      <c r="N76" s="51"/>
      <c r="O76" s="51"/>
      <c r="P76" s="51"/>
      <c r="Q76" s="51"/>
      <c r="R76" s="51"/>
      <c r="S76" s="51"/>
      <c r="T76" s="51"/>
      <c r="U76" s="51"/>
      <c r="V76" s="51"/>
      <c r="W76" s="51"/>
      <c r="X76" s="51"/>
      <c r="Y76" s="39"/>
    </row>
    <row r="77" spans="1:25" x14ac:dyDescent="0.35">
      <c r="A77" s="39"/>
      <c r="B77" s="39"/>
      <c r="C77" s="39"/>
      <c r="D77" s="39"/>
      <c r="E77" s="95"/>
      <c r="F77" s="56"/>
      <c r="G77" s="56"/>
      <c r="H77" s="56"/>
      <c r="I77" s="56"/>
      <c r="J77" s="56"/>
      <c r="K77" s="56"/>
      <c r="L77" s="39"/>
      <c r="M77" s="39"/>
      <c r="N77" s="39"/>
      <c r="O77" s="39"/>
      <c r="P77" s="39"/>
      <c r="Q77" s="39"/>
      <c r="R77" s="39"/>
      <c r="S77" s="39"/>
      <c r="T77" s="39"/>
      <c r="U77" s="39"/>
      <c r="V77" s="39"/>
      <c r="W77" s="39"/>
      <c r="X77" s="39"/>
      <c r="Y77" s="39"/>
    </row>
  </sheetData>
  <mergeCells count="45">
    <mergeCell ref="B67:B72"/>
    <mergeCell ref="B74:C74"/>
    <mergeCell ref="B75:C75"/>
    <mergeCell ref="B76:C76"/>
    <mergeCell ref="Q7:X7"/>
    <mergeCell ref="O7:P7"/>
    <mergeCell ref="O27:P27"/>
    <mergeCell ref="Q27:X27"/>
    <mergeCell ref="O40:P40"/>
    <mergeCell ref="Q40:X40"/>
    <mergeCell ref="B59:B63"/>
    <mergeCell ref="B65:J65"/>
    <mergeCell ref="K65:L65"/>
    <mergeCell ref="M65:N65"/>
    <mergeCell ref="O65:P65"/>
    <mergeCell ref="Q65:X65"/>
    <mergeCell ref="Q57:X57"/>
    <mergeCell ref="B42:B47"/>
    <mergeCell ref="B49:J49"/>
    <mergeCell ref="K49:L49"/>
    <mergeCell ref="M49:N49"/>
    <mergeCell ref="O49:P49"/>
    <mergeCell ref="Q49:X49"/>
    <mergeCell ref="B51:B54"/>
    <mergeCell ref="B57:J57"/>
    <mergeCell ref="K57:L57"/>
    <mergeCell ref="M57:N57"/>
    <mergeCell ref="O57:P57"/>
    <mergeCell ref="B40:J40"/>
    <mergeCell ref="K40:L40"/>
    <mergeCell ref="M40:N40"/>
    <mergeCell ref="B9:B25"/>
    <mergeCell ref="B27:J27"/>
    <mergeCell ref="K27:L27"/>
    <mergeCell ref="M27:N27"/>
    <mergeCell ref="B7:J7"/>
    <mergeCell ref="K7:L7"/>
    <mergeCell ref="M7:N7"/>
    <mergeCell ref="B5:X5"/>
    <mergeCell ref="B29:B38"/>
    <mergeCell ref="B1:C1"/>
    <mergeCell ref="B2:H2"/>
    <mergeCell ref="I2:M3"/>
    <mergeCell ref="N2:X3"/>
    <mergeCell ref="B3:H3"/>
  </mergeCells>
  <conditionalFormatting sqref="L9:L25">
    <cfRule type="dataBar" priority="71">
      <dataBar>
        <cfvo type="num" val="0"/>
        <cfvo type="num" val="1"/>
        <color theme="9" tint="-0.499984740745262"/>
      </dataBar>
      <extLst>
        <ext xmlns:x14="http://schemas.microsoft.com/office/spreadsheetml/2009/9/main" uri="{B025F937-C7B1-47D3-B67F-A62EFF666E3E}">
          <x14:id>{80BC8311-89E4-4EE5-9271-AB6C2F6430AE}</x14:id>
        </ext>
      </extLst>
    </cfRule>
    <cfRule type="dataBar" priority="72">
      <dataBar>
        <cfvo type="num" val="0"/>
        <cfvo type="num" val="1"/>
        <color rgb="FF00B0F0"/>
      </dataBar>
      <extLst>
        <ext xmlns:x14="http://schemas.microsoft.com/office/spreadsheetml/2009/9/main" uri="{B025F937-C7B1-47D3-B67F-A62EFF666E3E}">
          <x14:id>{B4E8A3A9-9BAD-4E37-AD43-F3E661190E13}</x14:id>
        </ext>
      </extLst>
    </cfRule>
    <cfRule type="dataBar" priority="73">
      <dataBar>
        <cfvo type="min"/>
        <cfvo type="max"/>
        <color rgb="FF00B0F0"/>
      </dataBar>
      <extLst>
        <ext xmlns:x14="http://schemas.microsoft.com/office/spreadsheetml/2009/9/main" uri="{B025F937-C7B1-47D3-B67F-A62EFF666E3E}">
          <x14:id>{EDC5C7A5-6939-4C4B-98F2-CA1A7D891388}</x14:id>
        </ext>
      </extLst>
    </cfRule>
    <cfRule type="dataBar" priority="74">
      <dataBar>
        <cfvo type="num" val="0"/>
        <cfvo type="num" val="1"/>
        <color rgb="FF63C384"/>
      </dataBar>
      <extLst>
        <ext xmlns:x14="http://schemas.microsoft.com/office/spreadsheetml/2009/9/main" uri="{B025F937-C7B1-47D3-B67F-A62EFF666E3E}">
          <x14:id>{41DD0382-F0E6-41B2-9690-2C9DE30EEE75}</x14:id>
        </ext>
      </extLst>
    </cfRule>
    <cfRule type="dataBar" priority="75">
      <dataBar>
        <cfvo type="min"/>
        <cfvo type="max"/>
        <color rgb="FF008AEF"/>
      </dataBar>
      <extLst>
        <ext xmlns:x14="http://schemas.microsoft.com/office/spreadsheetml/2009/9/main" uri="{B025F937-C7B1-47D3-B67F-A62EFF666E3E}">
          <x14:id>{1A12B283-ED75-4B42-AD65-25EFFCA62580}</x14:id>
        </ext>
      </extLst>
    </cfRule>
    <cfRule type="dataBar" priority="76">
      <dataBar>
        <cfvo type="num" val="0"/>
        <cfvo type="num" val="1"/>
        <color rgb="FF00B0F0"/>
      </dataBar>
      <extLst>
        <ext xmlns:x14="http://schemas.microsoft.com/office/spreadsheetml/2009/9/main" uri="{B025F937-C7B1-47D3-B67F-A62EFF666E3E}">
          <x14:id>{B21BC7E2-9186-4922-9124-0C0194795E73}</x14:id>
        </ext>
      </extLst>
    </cfRule>
    <cfRule type="dataBar" priority="77">
      <dataBar>
        <cfvo type="min"/>
        <cfvo type="max"/>
        <color rgb="FF00B0F0"/>
      </dataBar>
      <extLst>
        <ext xmlns:x14="http://schemas.microsoft.com/office/spreadsheetml/2009/9/main" uri="{B025F937-C7B1-47D3-B67F-A62EFF666E3E}">
          <x14:id>{4DF26C8E-E649-4C08-8DB9-D73BC10ADE6D}</x14:id>
        </ext>
      </extLst>
    </cfRule>
    <cfRule type="dataBar" priority="78">
      <dataBar>
        <cfvo type="num" val="0"/>
        <cfvo type="num" val="1"/>
        <color rgb="FF63C384"/>
      </dataBar>
      <extLst>
        <ext xmlns:x14="http://schemas.microsoft.com/office/spreadsheetml/2009/9/main" uri="{B025F937-C7B1-47D3-B67F-A62EFF666E3E}">
          <x14:id>{70846AEE-D258-4F6C-A437-CAD73A9AC000}</x14:id>
        </ext>
      </extLst>
    </cfRule>
    <cfRule type="dataBar" priority="79">
      <dataBar>
        <cfvo type="min"/>
        <cfvo type="max"/>
        <color rgb="FF008AEF"/>
      </dataBar>
      <extLst>
        <ext xmlns:x14="http://schemas.microsoft.com/office/spreadsheetml/2009/9/main" uri="{B025F937-C7B1-47D3-B67F-A62EFF666E3E}">
          <x14:id>{64DA99BC-B137-490C-B08C-90950BE4864B}</x14:id>
        </ext>
      </extLst>
    </cfRule>
    <cfRule type="dataBar" priority="80">
      <dataBar>
        <cfvo type="num" val="0"/>
        <cfvo type="num" val="1"/>
        <color rgb="FF00B0F0"/>
      </dataBar>
      <extLst>
        <ext xmlns:x14="http://schemas.microsoft.com/office/spreadsheetml/2009/9/main" uri="{B025F937-C7B1-47D3-B67F-A62EFF666E3E}">
          <x14:id>{3510A718-7FBA-4CA0-85AA-C6052D481613}</x14:id>
        </ext>
      </extLst>
    </cfRule>
    <cfRule type="dataBar" priority="81">
      <dataBar>
        <cfvo type="min"/>
        <cfvo type="max"/>
        <color rgb="FF00B0F0"/>
      </dataBar>
      <extLst>
        <ext xmlns:x14="http://schemas.microsoft.com/office/spreadsheetml/2009/9/main" uri="{B025F937-C7B1-47D3-B67F-A62EFF666E3E}">
          <x14:id>{067B48FC-72C0-4628-B106-8D73C93096C9}</x14:id>
        </ext>
      </extLst>
    </cfRule>
    <cfRule type="dataBar" priority="82">
      <dataBar>
        <cfvo type="num" val="0"/>
        <cfvo type="num" val="1"/>
        <color rgb="FF63C384"/>
      </dataBar>
      <extLst>
        <ext xmlns:x14="http://schemas.microsoft.com/office/spreadsheetml/2009/9/main" uri="{B025F937-C7B1-47D3-B67F-A62EFF666E3E}">
          <x14:id>{E97BECF3-AD2E-43D9-B6AB-FBEC7DC9967D}</x14:id>
        </ext>
      </extLst>
    </cfRule>
    <cfRule type="dataBar" priority="83">
      <dataBar>
        <cfvo type="min"/>
        <cfvo type="max"/>
        <color rgb="FF008AEF"/>
      </dataBar>
      <extLst>
        <ext xmlns:x14="http://schemas.microsoft.com/office/spreadsheetml/2009/9/main" uri="{B025F937-C7B1-47D3-B67F-A62EFF666E3E}">
          <x14:id>{DF6D14DB-1B5F-4C6A-B3F1-F46FCFE61FA2}</x14:id>
        </ext>
      </extLst>
    </cfRule>
    <cfRule type="dataBar" priority="84">
      <dataBar>
        <cfvo type="num" val="0"/>
        <cfvo type="num" val="1"/>
        <color rgb="FF00B0F0"/>
      </dataBar>
      <extLst>
        <ext xmlns:x14="http://schemas.microsoft.com/office/spreadsheetml/2009/9/main" uri="{B025F937-C7B1-47D3-B67F-A62EFF666E3E}">
          <x14:id>{634C9DBA-9CF0-4470-A62C-E8210D8BC138}</x14:id>
        </ext>
      </extLst>
    </cfRule>
    <cfRule type="dataBar" priority="85">
      <dataBar>
        <cfvo type="min"/>
        <cfvo type="max"/>
        <color rgb="FF00B0F0"/>
      </dataBar>
      <extLst>
        <ext xmlns:x14="http://schemas.microsoft.com/office/spreadsheetml/2009/9/main" uri="{B025F937-C7B1-47D3-B67F-A62EFF666E3E}">
          <x14:id>{31AAA26E-742F-4654-9BC4-821234EB3A37}</x14:id>
        </ext>
      </extLst>
    </cfRule>
    <cfRule type="dataBar" priority="86">
      <dataBar>
        <cfvo type="num" val="0"/>
        <cfvo type="num" val="1"/>
        <color rgb="FF63C384"/>
      </dataBar>
      <extLst>
        <ext xmlns:x14="http://schemas.microsoft.com/office/spreadsheetml/2009/9/main" uri="{B025F937-C7B1-47D3-B67F-A62EFF666E3E}">
          <x14:id>{BCBA0E24-F671-4D10-9DC2-F52C8F1F8788}</x14:id>
        </ext>
      </extLst>
    </cfRule>
    <cfRule type="dataBar" priority="87">
      <dataBar>
        <cfvo type="min"/>
        <cfvo type="max"/>
        <color rgb="FF008AEF"/>
      </dataBar>
      <extLst>
        <ext xmlns:x14="http://schemas.microsoft.com/office/spreadsheetml/2009/9/main" uri="{B025F937-C7B1-47D3-B67F-A62EFF666E3E}">
          <x14:id>{CE5E0752-785E-4D79-A52B-4C13A5718D81}</x14:id>
        </ext>
      </extLst>
    </cfRule>
    <cfRule type="dataBar" priority="88">
      <dataBar>
        <cfvo type="num" val="0"/>
        <cfvo type="num" val="1"/>
        <color rgb="FF00B0F0"/>
      </dataBar>
      <extLst>
        <ext xmlns:x14="http://schemas.microsoft.com/office/spreadsheetml/2009/9/main" uri="{B025F937-C7B1-47D3-B67F-A62EFF666E3E}">
          <x14:id>{E6679F1E-0C16-4BC1-AE52-013BCD9323A0}</x14:id>
        </ext>
      </extLst>
    </cfRule>
    <cfRule type="dataBar" priority="89">
      <dataBar>
        <cfvo type="min"/>
        <cfvo type="max"/>
        <color rgb="FF00B0F0"/>
      </dataBar>
      <extLst>
        <ext xmlns:x14="http://schemas.microsoft.com/office/spreadsheetml/2009/9/main" uri="{B025F937-C7B1-47D3-B67F-A62EFF666E3E}">
          <x14:id>{43D3B141-41DB-44CB-8B8D-1D8B3C27E903}</x14:id>
        </ext>
      </extLst>
    </cfRule>
    <cfRule type="dataBar" priority="90">
      <dataBar>
        <cfvo type="num" val="0"/>
        <cfvo type="num" val="1"/>
        <color rgb="FF63C384"/>
      </dataBar>
      <extLst>
        <ext xmlns:x14="http://schemas.microsoft.com/office/spreadsheetml/2009/9/main" uri="{B025F937-C7B1-47D3-B67F-A62EFF666E3E}">
          <x14:id>{21B06661-8DAA-462A-ADFF-99082DC36AD2}</x14:id>
        </ext>
      </extLst>
    </cfRule>
    <cfRule type="dataBar" priority="91">
      <dataBar>
        <cfvo type="min"/>
        <cfvo type="max"/>
        <color rgb="FF008AEF"/>
      </dataBar>
      <extLst>
        <ext xmlns:x14="http://schemas.microsoft.com/office/spreadsheetml/2009/9/main" uri="{B025F937-C7B1-47D3-B67F-A62EFF666E3E}">
          <x14:id>{F3B73F1A-01CD-42CD-A2F2-1D0BBAC067A3}</x14:id>
        </ext>
      </extLst>
    </cfRule>
    <cfRule type="dataBar" priority="92">
      <dataBar>
        <cfvo type="num" val="0"/>
        <cfvo type="num" val="1"/>
        <color rgb="FF00B0F0"/>
      </dataBar>
      <extLst>
        <ext xmlns:x14="http://schemas.microsoft.com/office/spreadsheetml/2009/9/main" uri="{B025F937-C7B1-47D3-B67F-A62EFF666E3E}">
          <x14:id>{D2FC3798-75A0-46B3-AD63-7E9B76E9C1AB}</x14:id>
        </ext>
      </extLst>
    </cfRule>
    <cfRule type="dataBar" priority="93">
      <dataBar>
        <cfvo type="min"/>
        <cfvo type="max"/>
        <color rgb="FF00B0F0"/>
      </dataBar>
      <extLst>
        <ext xmlns:x14="http://schemas.microsoft.com/office/spreadsheetml/2009/9/main" uri="{B025F937-C7B1-47D3-B67F-A62EFF666E3E}">
          <x14:id>{D721EBAD-1324-46FD-AD57-932270485CFD}</x14:id>
        </ext>
      </extLst>
    </cfRule>
    <cfRule type="dataBar" priority="94">
      <dataBar>
        <cfvo type="num" val="0"/>
        <cfvo type="num" val="1"/>
        <color rgb="FF63C384"/>
      </dataBar>
      <extLst>
        <ext xmlns:x14="http://schemas.microsoft.com/office/spreadsheetml/2009/9/main" uri="{B025F937-C7B1-47D3-B67F-A62EFF666E3E}">
          <x14:id>{8268EC2A-A0F2-4F98-A89A-0E548DB5762D}</x14:id>
        </ext>
      </extLst>
    </cfRule>
    <cfRule type="dataBar" priority="95">
      <dataBar>
        <cfvo type="min"/>
        <cfvo type="max"/>
        <color rgb="FF008AEF"/>
      </dataBar>
      <extLst>
        <ext xmlns:x14="http://schemas.microsoft.com/office/spreadsheetml/2009/9/main" uri="{B025F937-C7B1-47D3-B67F-A62EFF666E3E}">
          <x14:id>{F74D753E-A70B-4ACC-8ECF-CA7FD1952622}</x14:id>
        </ext>
      </extLst>
    </cfRule>
    <cfRule type="dataBar" priority="96">
      <dataBar>
        <cfvo type="num" val="0"/>
        <cfvo type="num" val="1"/>
        <color rgb="FF00B0F0"/>
      </dataBar>
      <extLst>
        <ext xmlns:x14="http://schemas.microsoft.com/office/spreadsheetml/2009/9/main" uri="{B025F937-C7B1-47D3-B67F-A62EFF666E3E}">
          <x14:id>{46B7AE30-2A20-49F4-BE59-079B0DAA04FC}</x14:id>
        </ext>
      </extLst>
    </cfRule>
    <cfRule type="dataBar" priority="97">
      <dataBar>
        <cfvo type="min"/>
        <cfvo type="max"/>
        <color rgb="FF00B0F0"/>
      </dataBar>
      <extLst>
        <ext xmlns:x14="http://schemas.microsoft.com/office/spreadsheetml/2009/9/main" uri="{B025F937-C7B1-47D3-B67F-A62EFF666E3E}">
          <x14:id>{4928BB06-7345-444E-BAB1-F067344141D5}</x14:id>
        </ext>
      </extLst>
    </cfRule>
    <cfRule type="dataBar" priority="98">
      <dataBar>
        <cfvo type="num" val="0"/>
        <cfvo type="num" val="1"/>
        <color rgb="FF63C384"/>
      </dataBar>
      <extLst>
        <ext xmlns:x14="http://schemas.microsoft.com/office/spreadsheetml/2009/9/main" uri="{B025F937-C7B1-47D3-B67F-A62EFF666E3E}">
          <x14:id>{AC277D45-A789-44C1-85AA-2225E13B1AC7}</x14:id>
        </ext>
      </extLst>
    </cfRule>
    <cfRule type="dataBar" priority="99">
      <dataBar>
        <cfvo type="min"/>
        <cfvo type="max"/>
        <color rgb="FF008AEF"/>
      </dataBar>
      <extLst>
        <ext xmlns:x14="http://schemas.microsoft.com/office/spreadsheetml/2009/9/main" uri="{B025F937-C7B1-47D3-B67F-A62EFF666E3E}">
          <x14:id>{6148E5D9-CA59-4249-BAA7-2F40A740A721}</x14:id>
        </ext>
      </extLst>
    </cfRule>
    <cfRule type="dataBar" priority="100">
      <dataBar>
        <cfvo type="num" val="0"/>
        <cfvo type="num" val="1"/>
        <color theme="9" tint="-0.499984740745262"/>
      </dataBar>
      <extLst>
        <ext xmlns:x14="http://schemas.microsoft.com/office/spreadsheetml/2009/9/main" uri="{B025F937-C7B1-47D3-B67F-A62EFF666E3E}">
          <x14:id>{BA3067D5-71EA-4641-817E-854A54F44AEE}</x14:id>
        </ext>
      </extLst>
    </cfRule>
    <cfRule type="dataBar" priority="101">
      <dataBar>
        <cfvo type="num" val="0"/>
        <cfvo type="num" val="1"/>
        <color rgb="FF638EC6"/>
      </dataBar>
      <extLst>
        <ext xmlns:x14="http://schemas.microsoft.com/office/spreadsheetml/2009/9/main" uri="{B025F937-C7B1-47D3-B67F-A62EFF666E3E}">
          <x14:id>{61F78B90-4B3A-4F13-8A67-BC349C388522}</x14:id>
        </ext>
      </extLst>
    </cfRule>
  </conditionalFormatting>
  <conditionalFormatting sqref="L29:L38">
    <cfRule type="dataBar" priority="102">
      <dataBar>
        <cfvo type="num" val="0"/>
        <cfvo type="num" val="1"/>
        <color theme="9" tint="-0.499984740745262"/>
      </dataBar>
      <extLst>
        <ext xmlns:x14="http://schemas.microsoft.com/office/spreadsheetml/2009/9/main" uri="{B025F937-C7B1-47D3-B67F-A62EFF666E3E}">
          <x14:id>{078A841F-50E5-4DF9-A161-BA4B2D972486}</x14:id>
        </ext>
      </extLst>
    </cfRule>
    <cfRule type="dataBar" priority="103">
      <dataBar>
        <cfvo type="num" val="0"/>
        <cfvo type="num" val="1"/>
        <color rgb="FF00B0F0"/>
      </dataBar>
      <extLst>
        <ext xmlns:x14="http://schemas.microsoft.com/office/spreadsheetml/2009/9/main" uri="{B025F937-C7B1-47D3-B67F-A62EFF666E3E}">
          <x14:id>{465CDD12-1A6A-491E-AC74-CE673785645C}</x14:id>
        </ext>
      </extLst>
    </cfRule>
    <cfRule type="dataBar" priority="104">
      <dataBar>
        <cfvo type="min"/>
        <cfvo type="max"/>
        <color rgb="FF00B0F0"/>
      </dataBar>
      <extLst>
        <ext xmlns:x14="http://schemas.microsoft.com/office/spreadsheetml/2009/9/main" uri="{B025F937-C7B1-47D3-B67F-A62EFF666E3E}">
          <x14:id>{03FE0D77-5F60-44DE-BF7D-F77BC5AA4B04}</x14:id>
        </ext>
      </extLst>
    </cfRule>
    <cfRule type="dataBar" priority="105">
      <dataBar>
        <cfvo type="num" val="0"/>
        <cfvo type="num" val="1"/>
        <color rgb="FF63C384"/>
      </dataBar>
      <extLst>
        <ext xmlns:x14="http://schemas.microsoft.com/office/spreadsheetml/2009/9/main" uri="{B025F937-C7B1-47D3-B67F-A62EFF666E3E}">
          <x14:id>{A7B9765B-8302-4078-8CD0-0836788695C3}</x14:id>
        </ext>
      </extLst>
    </cfRule>
    <cfRule type="dataBar" priority="106">
      <dataBar>
        <cfvo type="min"/>
        <cfvo type="max"/>
        <color rgb="FF008AEF"/>
      </dataBar>
      <extLst>
        <ext xmlns:x14="http://schemas.microsoft.com/office/spreadsheetml/2009/9/main" uri="{B025F937-C7B1-47D3-B67F-A62EFF666E3E}">
          <x14:id>{914ED0F7-EFEA-40C1-A5FB-BD88D4FFC951}</x14:id>
        </ext>
      </extLst>
    </cfRule>
    <cfRule type="dataBar" priority="107">
      <dataBar>
        <cfvo type="num" val="0"/>
        <cfvo type="num" val="1"/>
        <color rgb="FF00B0F0"/>
      </dataBar>
      <extLst>
        <ext xmlns:x14="http://schemas.microsoft.com/office/spreadsheetml/2009/9/main" uri="{B025F937-C7B1-47D3-B67F-A62EFF666E3E}">
          <x14:id>{0ADAFF36-3D79-4868-B327-0FE40CEA957C}</x14:id>
        </ext>
      </extLst>
    </cfRule>
    <cfRule type="dataBar" priority="108">
      <dataBar>
        <cfvo type="min"/>
        <cfvo type="max"/>
        <color rgb="FF00B0F0"/>
      </dataBar>
      <extLst>
        <ext xmlns:x14="http://schemas.microsoft.com/office/spreadsheetml/2009/9/main" uri="{B025F937-C7B1-47D3-B67F-A62EFF666E3E}">
          <x14:id>{C8E7E8AC-37B2-4411-964F-68996A204ED2}</x14:id>
        </ext>
      </extLst>
    </cfRule>
    <cfRule type="dataBar" priority="109">
      <dataBar>
        <cfvo type="num" val="0"/>
        <cfvo type="num" val="1"/>
        <color rgb="FF63C384"/>
      </dataBar>
      <extLst>
        <ext xmlns:x14="http://schemas.microsoft.com/office/spreadsheetml/2009/9/main" uri="{B025F937-C7B1-47D3-B67F-A62EFF666E3E}">
          <x14:id>{6F51B778-0F9D-460D-BBFD-341B1199160A}</x14:id>
        </ext>
      </extLst>
    </cfRule>
    <cfRule type="dataBar" priority="110">
      <dataBar>
        <cfvo type="min"/>
        <cfvo type="max"/>
        <color rgb="FF008AEF"/>
      </dataBar>
      <extLst>
        <ext xmlns:x14="http://schemas.microsoft.com/office/spreadsheetml/2009/9/main" uri="{B025F937-C7B1-47D3-B67F-A62EFF666E3E}">
          <x14:id>{29DD89E5-68CA-42BB-B74B-835F08643E4A}</x14:id>
        </ext>
      </extLst>
    </cfRule>
    <cfRule type="dataBar" priority="111">
      <dataBar>
        <cfvo type="num" val="0"/>
        <cfvo type="num" val="1"/>
        <color rgb="FF00B0F0"/>
      </dataBar>
      <extLst>
        <ext xmlns:x14="http://schemas.microsoft.com/office/spreadsheetml/2009/9/main" uri="{B025F937-C7B1-47D3-B67F-A62EFF666E3E}">
          <x14:id>{9B430258-7AD4-46E0-B12F-C800658CDF81}</x14:id>
        </ext>
      </extLst>
    </cfRule>
    <cfRule type="dataBar" priority="112">
      <dataBar>
        <cfvo type="min"/>
        <cfvo type="max"/>
        <color rgb="FF00B0F0"/>
      </dataBar>
      <extLst>
        <ext xmlns:x14="http://schemas.microsoft.com/office/spreadsheetml/2009/9/main" uri="{B025F937-C7B1-47D3-B67F-A62EFF666E3E}">
          <x14:id>{602C5FED-6D7D-4BBB-8CD3-D5427A730EA5}</x14:id>
        </ext>
      </extLst>
    </cfRule>
    <cfRule type="dataBar" priority="113">
      <dataBar>
        <cfvo type="num" val="0"/>
        <cfvo type="num" val="1"/>
        <color rgb="FF63C384"/>
      </dataBar>
      <extLst>
        <ext xmlns:x14="http://schemas.microsoft.com/office/spreadsheetml/2009/9/main" uri="{B025F937-C7B1-47D3-B67F-A62EFF666E3E}">
          <x14:id>{33B49FB7-0EFB-458E-B04B-0F0ABC082F61}</x14:id>
        </ext>
      </extLst>
    </cfRule>
    <cfRule type="dataBar" priority="114">
      <dataBar>
        <cfvo type="min"/>
        <cfvo type="max"/>
        <color rgb="FF008AEF"/>
      </dataBar>
      <extLst>
        <ext xmlns:x14="http://schemas.microsoft.com/office/spreadsheetml/2009/9/main" uri="{B025F937-C7B1-47D3-B67F-A62EFF666E3E}">
          <x14:id>{79C3C7D3-C843-4916-9F34-76BC4F83DCBE}</x14:id>
        </ext>
      </extLst>
    </cfRule>
    <cfRule type="dataBar" priority="115">
      <dataBar>
        <cfvo type="num" val="0"/>
        <cfvo type="num" val="1"/>
        <color rgb="FF00B0F0"/>
      </dataBar>
      <extLst>
        <ext xmlns:x14="http://schemas.microsoft.com/office/spreadsheetml/2009/9/main" uri="{B025F937-C7B1-47D3-B67F-A62EFF666E3E}">
          <x14:id>{3252E34F-4040-4583-BEF3-EA1751BBC132}</x14:id>
        </ext>
      </extLst>
    </cfRule>
    <cfRule type="dataBar" priority="116">
      <dataBar>
        <cfvo type="min"/>
        <cfvo type="max"/>
        <color rgb="FF00B0F0"/>
      </dataBar>
      <extLst>
        <ext xmlns:x14="http://schemas.microsoft.com/office/spreadsheetml/2009/9/main" uri="{B025F937-C7B1-47D3-B67F-A62EFF666E3E}">
          <x14:id>{E06EB2DE-019D-431A-B10E-22BFDBE14CFE}</x14:id>
        </ext>
      </extLst>
    </cfRule>
    <cfRule type="dataBar" priority="117">
      <dataBar>
        <cfvo type="num" val="0"/>
        <cfvo type="num" val="1"/>
        <color rgb="FF63C384"/>
      </dataBar>
      <extLst>
        <ext xmlns:x14="http://schemas.microsoft.com/office/spreadsheetml/2009/9/main" uri="{B025F937-C7B1-47D3-B67F-A62EFF666E3E}">
          <x14:id>{3308ED73-77A7-4148-BB05-7484C1582E08}</x14:id>
        </ext>
      </extLst>
    </cfRule>
    <cfRule type="dataBar" priority="118">
      <dataBar>
        <cfvo type="min"/>
        <cfvo type="max"/>
        <color rgb="FF008AEF"/>
      </dataBar>
      <extLst>
        <ext xmlns:x14="http://schemas.microsoft.com/office/spreadsheetml/2009/9/main" uri="{B025F937-C7B1-47D3-B67F-A62EFF666E3E}">
          <x14:id>{5034B851-8261-47A6-9D97-EDBD72D7C5CE}</x14:id>
        </ext>
      </extLst>
    </cfRule>
    <cfRule type="dataBar" priority="119">
      <dataBar>
        <cfvo type="num" val="0"/>
        <cfvo type="num" val="1"/>
        <color rgb="FF00B0F0"/>
      </dataBar>
      <extLst>
        <ext xmlns:x14="http://schemas.microsoft.com/office/spreadsheetml/2009/9/main" uri="{B025F937-C7B1-47D3-B67F-A62EFF666E3E}">
          <x14:id>{F68F6854-5C81-4E63-8F6D-F29FA7FEBCAD}</x14:id>
        </ext>
      </extLst>
    </cfRule>
    <cfRule type="dataBar" priority="120">
      <dataBar>
        <cfvo type="min"/>
        <cfvo type="max"/>
        <color rgb="FF00B0F0"/>
      </dataBar>
      <extLst>
        <ext xmlns:x14="http://schemas.microsoft.com/office/spreadsheetml/2009/9/main" uri="{B025F937-C7B1-47D3-B67F-A62EFF666E3E}">
          <x14:id>{E68801C5-BDC3-4907-9CB5-D73F77BEB787}</x14:id>
        </ext>
      </extLst>
    </cfRule>
    <cfRule type="dataBar" priority="121">
      <dataBar>
        <cfvo type="num" val="0"/>
        <cfvo type="num" val="1"/>
        <color rgb="FF63C384"/>
      </dataBar>
      <extLst>
        <ext xmlns:x14="http://schemas.microsoft.com/office/spreadsheetml/2009/9/main" uri="{B025F937-C7B1-47D3-B67F-A62EFF666E3E}">
          <x14:id>{4E4F024C-6A55-4FB6-ADEF-40714CB4C39E}</x14:id>
        </ext>
      </extLst>
    </cfRule>
    <cfRule type="dataBar" priority="122">
      <dataBar>
        <cfvo type="min"/>
        <cfvo type="max"/>
        <color rgb="FF008AEF"/>
      </dataBar>
      <extLst>
        <ext xmlns:x14="http://schemas.microsoft.com/office/spreadsheetml/2009/9/main" uri="{B025F937-C7B1-47D3-B67F-A62EFF666E3E}">
          <x14:id>{A2CF9F76-7481-440C-8F5F-DDCE020460FF}</x14:id>
        </ext>
      </extLst>
    </cfRule>
    <cfRule type="dataBar" priority="123">
      <dataBar>
        <cfvo type="num" val="0"/>
        <cfvo type="num" val="1"/>
        <color rgb="FF00B0F0"/>
      </dataBar>
      <extLst>
        <ext xmlns:x14="http://schemas.microsoft.com/office/spreadsheetml/2009/9/main" uri="{B025F937-C7B1-47D3-B67F-A62EFF666E3E}">
          <x14:id>{D9A7234A-53EE-4DAB-B9A4-1E36711B2B05}</x14:id>
        </ext>
      </extLst>
    </cfRule>
    <cfRule type="dataBar" priority="124">
      <dataBar>
        <cfvo type="min"/>
        <cfvo type="max"/>
        <color rgb="FF00B0F0"/>
      </dataBar>
      <extLst>
        <ext xmlns:x14="http://schemas.microsoft.com/office/spreadsheetml/2009/9/main" uri="{B025F937-C7B1-47D3-B67F-A62EFF666E3E}">
          <x14:id>{A9533AFE-8604-4F45-B956-C13F70029DD4}</x14:id>
        </ext>
      </extLst>
    </cfRule>
    <cfRule type="dataBar" priority="125">
      <dataBar>
        <cfvo type="num" val="0"/>
        <cfvo type="num" val="1"/>
        <color rgb="FF63C384"/>
      </dataBar>
      <extLst>
        <ext xmlns:x14="http://schemas.microsoft.com/office/spreadsheetml/2009/9/main" uri="{B025F937-C7B1-47D3-B67F-A62EFF666E3E}">
          <x14:id>{F5E900F8-EF27-4C90-913B-945D32AF1301}</x14:id>
        </ext>
      </extLst>
    </cfRule>
    <cfRule type="dataBar" priority="126">
      <dataBar>
        <cfvo type="min"/>
        <cfvo type="max"/>
        <color rgb="FF008AEF"/>
      </dataBar>
      <extLst>
        <ext xmlns:x14="http://schemas.microsoft.com/office/spreadsheetml/2009/9/main" uri="{B025F937-C7B1-47D3-B67F-A62EFF666E3E}">
          <x14:id>{5AE09E0C-30FF-4166-9AE9-98C5DBBE4848}</x14:id>
        </ext>
      </extLst>
    </cfRule>
    <cfRule type="dataBar" priority="127">
      <dataBar>
        <cfvo type="num" val="0"/>
        <cfvo type="num" val="1"/>
        <color rgb="FF00B0F0"/>
      </dataBar>
      <extLst>
        <ext xmlns:x14="http://schemas.microsoft.com/office/spreadsheetml/2009/9/main" uri="{B025F937-C7B1-47D3-B67F-A62EFF666E3E}">
          <x14:id>{F07567AB-BA77-4B54-8F4D-AD5D838473AF}</x14:id>
        </ext>
      </extLst>
    </cfRule>
    <cfRule type="dataBar" priority="128">
      <dataBar>
        <cfvo type="min"/>
        <cfvo type="max"/>
        <color rgb="FF00B0F0"/>
      </dataBar>
      <extLst>
        <ext xmlns:x14="http://schemas.microsoft.com/office/spreadsheetml/2009/9/main" uri="{B025F937-C7B1-47D3-B67F-A62EFF666E3E}">
          <x14:id>{7233C0FE-3529-471E-904B-9150662172B0}</x14:id>
        </ext>
      </extLst>
    </cfRule>
    <cfRule type="dataBar" priority="129">
      <dataBar>
        <cfvo type="num" val="0"/>
        <cfvo type="num" val="1"/>
        <color rgb="FF63C384"/>
      </dataBar>
      <extLst>
        <ext xmlns:x14="http://schemas.microsoft.com/office/spreadsheetml/2009/9/main" uri="{B025F937-C7B1-47D3-B67F-A62EFF666E3E}">
          <x14:id>{EE48E0E9-1033-4F96-8375-FABF160399CA}</x14:id>
        </ext>
      </extLst>
    </cfRule>
    <cfRule type="dataBar" priority="130">
      <dataBar>
        <cfvo type="min"/>
        <cfvo type="max"/>
        <color rgb="FF008AEF"/>
      </dataBar>
      <extLst>
        <ext xmlns:x14="http://schemas.microsoft.com/office/spreadsheetml/2009/9/main" uri="{B025F937-C7B1-47D3-B67F-A62EFF666E3E}">
          <x14:id>{0009A81F-416A-43C2-9EE9-BC314BB39772}</x14:id>
        </ext>
      </extLst>
    </cfRule>
    <cfRule type="dataBar" priority="131">
      <dataBar>
        <cfvo type="num" val="0"/>
        <cfvo type="num" val="1"/>
        <color theme="9" tint="-0.499984740745262"/>
      </dataBar>
      <extLst>
        <ext xmlns:x14="http://schemas.microsoft.com/office/spreadsheetml/2009/9/main" uri="{B025F937-C7B1-47D3-B67F-A62EFF666E3E}">
          <x14:id>{EDA2C60A-0C02-4273-B83B-18B4C7CB21BC}</x14:id>
        </ext>
      </extLst>
    </cfRule>
    <cfRule type="dataBar" priority="132">
      <dataBar>
        <cfvo type="num" val="0"/>
        <cfvo type="num" val="1"/>
        <color rgb="FF638EC6"/>
      </dataBar>
      <extLst>
        <ext xmlns:x14="http://schemas.microsoft.com/office/spreadsheetml/2009/9/main" uri="{B025F937-C7B1-47D3-B67F-A62EFF666E3E}">
          <x14:id>{DD11F152-593D-4F2B-8BEC-7BBD4D85FD55}</x14:id>
        </ext>
      </extLst>
    </cfRule>
  </conditionalFormatting>
  <conditionalFormatting sqref="L42:L47">
    <cfRule type="dataBar" priority="133">
      <dataBar>
        <cfvo type="num" val="0"/>
        <cfvo type="num" val="1"/>
        <color theme="9" tint="-0.499984740745262"/>
      </dataBar>
      <extLst>
        <ext xmlns:x14="http://schemas.microsoft.com/office/spreadsheetml/2009/9/main" uri="{B025F937-C7B1-47D3-B67F-A62EFF666E3E}">
          <x14:id>{F1A329B9-B6B5-4478-B6BC-752FD9DB770C}</x14:id>
        </ext>
      </extLst>
    </cfRule>
    <cfRule type="dataBar" priority="134">
      <dataBar>
        <cfvo type="num" val="0"/>
        <cfvo type="num" val="1"/>
        <color rgb="FF00B0F0"/>
      </dataBar>
      <extLst>
        <ext xmlns:x14="http://schemas.microsoft.com/office/spreadsheetml/2009/9/main" uri="{B025F937-C7B1-47D3-B67F-A62EFF666E3E}">
          <x14:id>{696DA7C1-3679-431C-AF96-64E182A2736C}</x14:id>
        </ext>
      </extLst>
    </cfRule>
    <cfRule type="dataBar" priority="135">
      <dataBar>
        <cfvo type="min"/>
        <cfvo type="max"/>
        <color rgb="FF00B0F0"/>
      </dataBar>
      <extLst>
        <ext xmlns:x14="http://schemas.microsoft.com/office/spreadsheetml/2009/9/main" uri="{B025F937-C7B1-47D3-B67F-A62EFF666E3E}">
          <x14:id>{A0B7BEFC-F881-4569-93C5-1233004B376C}</x14:id>
        </ext>
      </extLst>
    </cfRule>
    <cfRule type="dataBar" priority="136">
      <dataBar>
        <cfvo type="num" val="0"/>
        <cfvo type="num" val="1"/>
        <color rgb="FF63C384"/>
      </dataBar>
      <extLst>
        <ext xmlns:x14="http://schemas.microsoft.com/office/spreadsheetml/2009/9/main" uri="{B025F937-C7B1-47D3-B67F-A62EFF666E3E}">
          <x14:id>{5002E7EF-E9A6-4EC3-8287-2995FEC7D4AB}</x14:id>
        </ext>
      </extLst>
    </cfRule>
    <cfRule type="dataBar" priority="137">
      <dataBar>
        <cfvo type="min"/>
        <cfvo type="max"/>
        <color rgb="FF008AEF"/>
      </dataBar>
      <extLst>
        <ext xmlns:x14="http://schemas.microsoft.com/office/spreadsheetml/2009/9/main" uri="{B025F937-C7B1-47D3-B67F-A62EFF666E3E}">
          <x14:id>{B1C6B796-0B3A-48FD-A279-F13104591644}</x14:id>
        </ext>
      </extLst>
    </cfRule>
    <cfRule type="dataBar" priority="138">
      <dataBar>
        <cfvo type="num" val="0"/>
        <cfvo type="num" val="1"/>
        <color rgb="FF00B0F0"/>
      </dataBar>
      <extLst>
        <ext xmlns:x14="http://schemas.microsoft.com/office/spreadsheetml/2009/9/main" uri="{B025F937-C7B1-47D3-B67F-A62EFF666E3E}">
          <x14:id>{A6AA0B11-5DCA-4858-B891-945FB6733046}</x14:id>
        </ext>
      </extLst>
    </cfRule>
    <cfRule type="dataBar" priority="139">
      <dataBar>
        <cfvo type="min"/>
        <cfvo type="max"/>
        <color rgb="FF00B0F0"/>
      </dataBar>
      <extLst>
        <ext xmlns:x14="http://schemas.microsoft.com/office/spreadsheetml/2009/9/main" uri="{B025F937-C7B1-47D3-B67F-A62EFF666E3E}">
          <x14:id>{91B4386D-A362-49F6-83EB-C16B45373ED0}</x14:id>
        </ext>
      </extLst>
    </cfRule>
    <cfRule type="dataBar" priority="140">
      <dataBar>
        <cfvo type="num" val="0"/>
        <cfvo type="num" val="1"/>
        <color rgb="FF63C384"/>
      </dataBar>
      <extLst>
        <ext xmlns:x14="http://schemas.microsoft.com/office/spreadsheetml/2009/9/main" uri="{B025F937-C7B1-47D3-B67F-A62EFF666E3E}">
          <x14:id>{57D043FB-BF22-4F14-803F-635DD26B1C84}</x14:id>
        </ext>
      </extLst>
    </cfRule>
    <cfRule type="dataBar" priority="141">
      <dataBar>
        <cfvo type="min"/>
        <cfvo type="max"/>
        <color rgb="FF008AEF"/>
      </dataBar>
      <extLst>
        <ext xmlns:x14="http://schemas.microsoft.com/office/spreadsheetml/2009/9/main" uri="{B025F937-C7B1-47D3-B67F-A62EFF666E3E}">
          <x14:id>{B234753E-57AE-455C-8FB0-A5160DB128F9}</x14:id>
        </ext>
      </extLst>
    </cfRule>
    <cfRule type="dataBar" priority="142">
      <dataBar>
        <cfvo type="num" val="0"/>
        <cfvo type="num" val="1"/>
        <color rgb="FF00B0F0"/>
      </dataBar>
      <extLst>
        <ext xmlns:x14="http://schemas.microsoft.com/office/spreadsheetml/2009/9/main" uri="{B025F937-C7B1-47D3-B67F-A62EFF666E3E}">
          <x14:id>{2AD29E1D-ACF0-4A0B-9C3E-41BC74433492}</x14:id>
        </ext>
      </extLst>
    </cfRule>
    <cfRule type="dataBar" priority="143">
      <dataBar>
        <cfvo type="min"/>
        <cfvo type="max"/>
        <color rgb="FF00B0F0"/>
      </dataBar>
      <extLst>
        <ext xmlns:x14="http://schemas.microsoft.com/office/spreadsheetml/2009/9/main" uri="{B025F937-C7B1-47D3-B67F-A62EFF666E3E}">
          <x14:id>{59B2113A-801D-4235-BD18-CCA6DAA3605C}</x14:id>
        </ext>
      </extLst>
    </cfRule>
    <cfRule type="dataBar" priority="144">
      <dataBar>
        <cfvo type="num" val="0"/>
        <cfvo type="num" val="1"/>
        <color rgb="FF63C384"/>
      </dataBar>
      <extLst>
        <ext xmlns:x14="http://schemas.microsoft.com/office/spreadsheetml/2009/9/main" uri="{B025F937-C7B1-47D3-B67F-A62EFF666E3E}">
          <x14:id>{3CD493B0-EF98-4CDB-B70A-CE6315400FEC}</x14:id>
        </ext>
      </extLst>
    </cfRule>
    <cfRule type="dataBar" priority="145">
      <dataBar>
        <cfvo type="min"/>
        <cfvo type="max"/>
        <color rgb="FF008AEF"/>
      </dataBar>
      <extLst>
        <ext xmlns:x14="http://schemas.microsoft.com/office/spreadsheetml/2009/9/main" uri="{B025F937-C7B1-47D3-B67F-A62EFF666E3E}">
          <x14:id>{5B204C79-C245-44F5-8ED1-215308615966}</x14:id>
        </ext>
      </extLst>
    </cfRule>
    <cfRule type="dataBar" priority="146">
      <dataBar>
        <cfvo type="num" val="0"/>
        <cfvo type="num" val="1"/>
        <color rgb="FF00B0F0"/>
      </dataBar>
      <extLst>
        <ext xmlns:x14="http://schemas.microsoft.com/office/spreadsheetml/2009/9/main" uri="{B025F937-C7B1-47D3-B67F-A62EFF666E3E}">
          <x14:id>{D8129C46-0EAF-4777-AFEF-491962F9417E}</x14:id>
        </ext>
      </extLst>
    </cfRule>
    <cfRule type="dataBar" priority="147">
      <dataBar>
        <cfvo type="min"/>
        <cfvo type="max"/>
        <color rgb="FF00B0F0"/>
      </dataBar>
      <extLst>
        <ext xmlns:x14="http://schemas.microsoft.com/office/spreadsheetml/2009/9/main" uri="{B025F937-C7B1-47D3-B67F-A62EFF666E3E}">
          <x14:id>{8A33661E-EB9A-4FE0-B6C8-56518A5DB59F}</x14:id>
        </ext>
      </extLst>
    </cfRule>
    <cfRule type="dataBar" priority="148">
      <dataBar>
        <cfvo type="num" val="0"/>
        <cfvo type="num" val="1"/>
        <color rgb="FF63C384"/>
      </dataBar>
      <extLst>
        <ext xmlns:x14="http://schemas.microsoft.com/office/spreadsheetml/2009/9/main" uri="{B025F937-C7B1-47D3-B67F-A62EFF666E3E}">
          <x14:id>{23169C68-47E9-400B-BC32-F10F9768A48A}</x14:id>
        </ext>
      </extLst>
    </cfRule>
    <cfRule type="dataBar" priority="149">
      <dataBar>
        <cfvo type="min"/>
        <cfvo type="max"/>
        <color rgb="FF008AEF"/>
      </dataBar>
      <extLst>
        <ext xmlns:x14="http://schemas.microsoft.com/office/spreadsheetml/2009/9/main" uri="{B025F937-C7B1-47D3-B67F-A62EFF666E3E}">
          <x14:id>{2A47010B-3ABD-4E17-81C2-8F4950C7D567}</x14:id>
        </ext>
      </extLst>
    </cfRule>
    <cfRule type="dataBar" priority="150">
      <dataBar>
        <cfvo type="num" val="0"/>
        <cfvo type="num" val="1"/>
        <color rgb="FF00B0F0"/>
      </dataBar>
      <extLst>
        <ext xmlns:x14="http://schemas.microsoft.com/office/spreadsheetml/2009/9/main" uri="{B025F937-C7B1-47D3-B67F-A62EFF666E3E}">
          <x14:id>{1CC09F0E-A0A6-4D5D-B8B6-3DBE2784A0CF}</x14:id>
        </ext>
      </extLst>
    </cfRule>
    <cfRule type="dataBar" priority="151">
      <dataBar>
        <cfvo type="min"/>
        <cfvo type="max"/>
        <color rgb="FF00B0F0"/>
      </dataBar>
      <extLst>
        <ext xmlns:x14="http://schemas.microsoft.com/office/spreadsheetml/2009/9/main" uri="{B025F937-C7B1-47D3-B67F-A62EFF666E3E}">
          <x14:id>{1FAC9D01-4DBA-49CB-A621-C663E521A144}</x14:id>
        </ext>
      </extLst>
    </cfRule>
    <cfRule type="dataBar" priority="152">
      <dataBar>
        <cfvo type="num" val="0"/>
        <cfvo type="num" val="1"/>
        <color rgb="FF63C384"/>
      </dataBar>
      <extLst>
        <ext xmlns:x14="http://schemas.microsoft.com/office/spreadsheetml/2009/9/main" uri="{B025F937-C7B1-47D3-B67F-A62EFF666E3E}">
          <x14:id>{CE60584D-9929-42F7-8875-AAA9388F9D67}</x14:id>
        </ext>
      </extLst>
    </cfRule>
    <cfRule type="dataBar" priority="153">
      <dataBar>
        <cfvo type="min"/>
        <cfvo type="max"/>
        <color rgb="FF008AEF"/>
      </dataBar>
      <extLst>
        <ext xmlns:x14="http://schemas.microsoft.com/office/spreadsheetml/2009/9/main" uri="{B025F937-C7B1-47D3-B67F-A62EFF666E3E}">
          <x14:id>{CDD682F2-D303-4064-9912-01FC2767BF29}</x14:id>
        </ext>
      </extLst>
    </cfRule>
    <cfRule type="dataBar" priority="154">
      <dataBar>
        <cfvo type="num" val="0"/>
        <cfvo type="num" val="1"/>
        <color rgb="FF00B0F0"/>
      </dataBar>
      <extLst>
        <ext xmlns:x14="http://schemas.microsoft.com/office/spreadsheetml/2009/9/main" uri="{B025F937-C7B1-47D3-B67F-A62EFF666E3E}">
          <x14:id>{BC8EADDB-8166-4C13-93A7-B584C973DC62}</x14:id>
        </ext>
      </extLst>
    </cfRule>
    <cfRule type="dataBar" priority="155">
      <dataBar>
        <cfvo type="min"/>
        <cfvo type="max"/>
        <color rgb="FF00B0F0"/>
      </dataBar>
      <extLst>
        <ext xmlns:x14="http://schemas.microsoft.com/office/spreadsheetml/2009/9/main" uri="{B025F937-C7B1-47D3-B67F-A62EFF666E3E}">
          <x14:id>{3F3F1127-9F7C-453A-AEFA-8AC0B3601514}</x14:id>
        </ext>
      </extLst>
    </cfRule>
    <cfRule type="dataBar" priority="156">
      <dataBar>
        <cfvo type="num" val="0"/>
        <cfvo type="num" val="1"/>
        <color rgb="FF63C384"/>
      </dataBar>
      <extLst>
        <ext xmlns:x14="http://schemas.microsoft.com/office/spreadsheetml/2009/9/main" uri="{B025F937-C7B1-47D3-B67F-A62EFF666E3E}">
          <x14:id>{F0618432-68F6-425C-90B6-D93339A88986}</x14:id>
        </ext>
      </extLst>
    </cfRule>
    <cfRule type="dataBar" priority="157">
      <dataBar>
        <cfvo type="min"/>
        <cfvo type="max"/>
        <color rgb="FF008AEF"/>
      </dataBar>
      <extLst>
        <ext xmlns:x14="http://schemas.microsoft.com/office/spreadsheetml/2009/9/main" uri="{B025F937-C7B1-47D3-B67F-A62EFF666E3E}">
          <x14:id>{A500483B-83CB-41A7-B526-553E1969270C}</x14:id>
        </ext>
      </extLst>
    </cfRule>
    <cfRule type="dataBar" priority="158">
      <dataBar>
        <cfvo type="num" val="0"/>
        <cfvo type="num" val="1"/>
        <color rgb="FF00B0F0"/>
      </dataBar>
      <extLst>
        <ext xmlns:x14="http://schemas.microsoft.com/office/spreadsheetml/2009/9/main" uri="{B025F937-C7B1-47D3-B67F-A62EFF666E3E}">
          <x14:id>{4CB776CF-776E-47B2-9581-5EDC8CD464D3}</x14:id>
        </ext>
      </extLst>
    </cfRule>
    <cfRule type="dataBar" priority="159">
      <dataBar>
        <cfvo type="min"/>
        <cfvo type="max"/>
        <color rgb="FF00B0F0"/>
      </dataBar>
      <extLst>
        <ext xmlns:x14="http://schemas.microsoft.com/office/spreadsheetml/2009/9/main" uri="{B025F937-C7B1-47D3-B67F-A62EFF666E3E}">
          <x14:id>{EF320C41-7F66-4317-A9D8-B3749A348EB5}</x14:id>
        </ext>
      </extLst>
    </cfRule>
    <cfRule type="dataBar" priority="160">
      <dataBar>
        <cfvo type="num" val="0"/>
        <cfvo type="num" val="1"/>
        <color rgb="FF63C384"/>
      </dataBar>
      <extLst>
        <ext xmlns:x14="http://schemas.microsoft.com/office/spreadsheetml/2009/9/main" uri="{B025F937-C7B1-47D3-B67F-A62EFF666E3E}">
          <x14:id>{E71A5F9D-A21C-4186-8E1F-38207063BBF0}</x14:id>
        </ext>
      </extLst>
    </cfRule>
    <cfRule type="dataBar" priority="161">
      <dataBar>
        <cfvo type="min"/>
        <cfvo type="max"/>
        <color rgb="FF008AEF"/>
      </dataBar>
      <extLst>
        <ext xmlns:x14="http://schemas.microsoft.com/office/spreadsheetml/2009/9/main" uri="{B025F937-C7B1-47D3-B67F-A62EFF666E3E}">
          <x14:id>{6A1FB159-BFF9-4364-B5A7-C833F1A3FEE9}</x14:id>
        </ext>
      </extLst>
    </cfRule>
    <cfRule type="dataBar" priority="162">
      <dataBar>
        <cfvo type="num" val="0"/>
        <cfvo type="num" val="1"/>
        <color theme="9" tint="-0.499984740745262"/>
      </dataBar>
      <extLst>
        <ext xmlns:x14="http://schemas.microsoft.com/office/spreadsheetml/2009/9/main" uri="{B025F937-C7B1-47D3-B67F-A62EFF666E3E}">
          <x14:id>{65353478-C86C-4D74-96E8-408560BCC480}</x14:id>
        </ext>
      </extLst>
    </cfRule>
    <cfRule type="dataBar" priority="163">
      <dataBar>
        <cfvo type="num" val="0"/>
        <cfvo type="num" val="1"/>
        <color rgb="FF638EC6"/>
      </dataBar>
      <extLst>
        <ext xmlns:x14="http://schemas.microsoft.com/office/spreadsheetml/2009/9/main" uri="{B025F937-C7B1-47D3-B67F-A62EFF666E3E}">
          <x14:id>{5491C269-974B-4FA8-8CC1-A40D792DA2B6}</x14:id>
        </ext>
      </extLst>
    </cfRule>
  </conditionalFormatting>
  <conditionalFormatting sqref="L51:L55">
    <cfRule type="dataBar" priority="164">
      <dataBar>
        <cfvo type="num" val="0"/>
        <cfvo type="num" val="1"/>
        <color theme="9" tint="-0.499984740745262"/>
      </dataBar>
      <extLst>
        <ext xmlns:x14="http://schemas.microsoft.com/office/spreadsheetml/2009/9/main" uri="{B025F937-C7B1-47D3-B67F-A62EFF666E3E}">
          <x14:id>{91BBF7EC-AEA1-4E08-B1A0-F64550C1CE93}</x14:id>
        </ext>
      </extLst>
    </cfRule>
    <cfRule type="dataBar" priority="165">
      <dataBar>
        <cfvo type="num" val="0"/>
        <cfvo type="num" val="1"/>
        <color rgb="FF00B0F0"/>
      </dataBar>
      <extLst>
        <ext xmlns:x14="http://schemas.microsoft.com/office/spreadsheetml/2009/9/main" uri="{B025F937-C7B1-47D3-B67F-A62EFF666E3E}">
          <x14:id>{6A31F384-B98B-46E5-AE6A-D5286A6A79FF}</x14:id>
        </ext>
      </extLst>
    </cfRule>
    <cfRule type="dataBar" priority="166">
      <dataBar>
        <cfvo type="min"/>
        <cfvo type="max"/>
        <color rgb="FF00B0F0"/>
      </dataBar>
      <extLst>
        <ext xmlns:x14="http://schemas.microsoft.com/office/spreadsheetml/2009/9/main" uri="{B025F937-C7B1-47D3-B67F-A62EFF666E3E}">
          <x14:id>{F3FA1594-000D-4802-9D6B-FD2C6D9C02D7}</x14:id>
        </ext>
      </extLst>
    </cfRule>
    <cfRule type="dataBar" priority="167">
      <dataBar>
        <cfvo type="num" val="0"/>
        <cfvo type="num" val="1"/>
        <color rgb="FF63C384"/>
      </dataBar>
      <extLst>
        <ext xmlns:x14="http://schemas.microsoft.com/office/spreadsheetml/2009/9/main" uri="{B025F937-C7B1-47D3-B67F-A62EFF666E3E}">
          <x14:id>{5A6EC6C8-A451-4B4B-93F0-98437871A354}</x14:id>
        </ext>
      </extLst>
    </cfRule>
    <cfRule type="dataBar" priority="168">
      <dataBar>
        <cfvo type="min"/>
        <cfvo type="max"/>
        <color rgb="FF008AEF"/>
      </dataBar>
      <extLst>
        <ext xmlns:x14="http://schemas.microsoft.com/office/spreadsheetml/2009/9/main" uri="{B025F937-C7B1-47D3-B67F-A62EFF666E3E}">
          <x14:id>{D6ADDAEF-BAD9-45BB-BC07-4AA2B010FAA7}</x14:id>
        </ext>
      </extLst>
    </cfRule>
    <cfRule type="dataBar" priority="169">
      <dataBar>
        <cfvo type="num" val="0"/>
        <cfvo type="num" val="1"/>
        <color rgb="FF00B0F0"/>
      </dataBar>
      <extLst>
        <ext xmlns:x14="http://schemas.microsoft.com/office/spreadsheetml/2009/9/main" uri="{B025F937-C7B1-47D3-B67F-A62EFF666E3E}">
          <x14:id>{6251A35C-5DEA-4E09-B1EA-6F5809E7FD70}</x14:id>
        </ext>
      </extLst>
    </cfRule>
    <cfRule type="dataBar" priority="170">
      <dataBar>
        <cfvo type="min"/>
        <cfvo type="max"/>
        <color rgb="FF00B0F0"/>
      </dataBar>
      <extLst>
        <ext xmlns:x14="http://schemas.microsoft.com/office/spreadsheetml/2009/9/main" uri="{B025F937-C7B1-47D3-B67F-A62EFF666E3E}">
          <x14:id>{100930F6-7A5A-4019-A82A-CA4589FDBA11}</x14:id>
        </ext>
      </extLst>
    </cfRule>
    <cfRule type="dataBar" priority="171">
      <dataBar>
        <cfvo type="num" val="0"/>
        <cfvo type="num" val="1"/>
        <color rgb="FF63C384"/>
      </dataBar>
      <extLst>
        <ext xmlns:x14="http://schemas.microsoft.com/office/spreadsheetml/2009/9/main" uri="{B025F937-C7B1-47D3-B67F-A62EFF666E3E}">
          <x14:id>{54732299-057B-49D5-B424-76DB82376243}</x14:id>
        </ext>
      </extLst>
    </cfRule>
    <cfRule type="dataBar" priority="172">
      <dataBar>
        <cfvo type="min"/>
        <cfvo type="max"/>
        <color rgb="FF008AEF"/>
      </dataBar>
      <extLst>
        <ext xmlns:x14="http://schemas.microsoft.com/office/spreadsheetml/2009/9/main" uri="{B025F937-C7B1-47D3-B67F-A62EFF666E3E}">
          <x14:id>{E2F44DE1-9AE9-44E2-9225-C78E0EB6F055}</x14:id>
        </ext>
      </extLst>
    </cfRule>
    <cfRule type="dataBar" priority="173">
      <dataBar>
        <cfvo type="num" val="0"/>
        <cfvo type="num" val="1"/>
        <color rgb="FF00B0F0"/>
      </dataBar>
      <extLst>
        <ext xmlns:x14="http://schemas.microsoft.com/office/spreadsheetml/2009/9/main" uri="{B025F937-C7B1-47D3-B67F-A62EFF666E3E}">
          <x14:id>{E232102E-BC79-4D96-B917-E09405944EAB}</x14:id>
        </ext>
      </extLst>
    </cfRule>
    <cfRule type="dataBar" priority="174">
      <dataBar>
        <cfvo type="min"/>
        <cfvo type="max"/>
        <color rgb="FF00B0F0"/>
      </dataBar>
      <extLst>
        <ext xmlns:x14="http://schemas.microsoft.com/office/spreadsheetml/2009/9/main" uri="{B025F937-C7B1-47D3-B67F-A62EFF666E3E}">
          <x14:id>{2825965B-B642-4E62-B0E8-2FBB51DC88C8}</x14:id>
        </ext>
      </extLst>
    </cfRule>
    <cfRule type="dataBar" priority="175">
      <dataBar>
        <cfvo type="num" val="0"/>
        <cfvo type="num" val="1"/>
        <color rgb="FF63C384"/>
      </dataBar>
      <extLst>
        <ext xmlns:x14="http://schemas.microsoft.com/office/spreadsheetml/2009/9/main" uri="{B025F937-C7B1-47D3-B67F-A62EFF666E3E}">
          <x14:id>{456BE240-09B4-4814-B0AB-78723A820E4C}</x14:id>
        </ext>
      </extLst>
    </cfRule>
    <cfRule type="dataBar" priority="176">
      <dataBar>
        <cfvo type="min"/>
        <cfvo type="max"/>
        <color rgb="FF008AEF"/>
      </dataBar>
      <extLst>
        <ext xmlns:x14="http://schemas.microsoft.com/office/spreadsheetml/2009/9/main" uri="{B025F937-C7B1-47D3-B67F-A62EFF666E3E}">
          <x14:id>{A5BE373C-9409-4FF7-8A14-90DDEEF5149E}</x14:id>
        </ext>
      </extLst>
    </cfRule>
    <cfRule type="dataBar" priority="177">
      <dataBar>
        <cfvo type="num" val="0"/>
        <cfvo type="num" val="1"/>
        <color rgb="FF00B0F0"/>
      </dataBar>
      <extLst>
        <ext xmlns:x14="http://schemas.microsoft.com/office/spreadsheetml/2009/9/main" uri="{B025F937-C7B1-47D3-B67F-A62EFF666E3E}">
          <x14:id>{92A82683-D12A-419F-A68C-9C7436D8CFFE}</x14:id>
        </ext>
      </extLst>
    </cfRule>
    <cfRule type="dataBar" priority="178">
      <dataBar>
        <cfvo type="min"/>
        <cfvo type="max"/>
        <color rgb="FF00B0F0"/>
      </dataBar>
      <extLst>
        <ext xmlns:x14="http://schemas.microsoft.com/office/spreadsheetml/2009/9/main" uri="{B025F937-C7B1-47D3-B67F-A62EFF666E3E}">
          <x14:id>{EC80B551-A890-4899-95A9-8E3671EBB1EB}</x14:id>
        </ext>
      </extLst>
    </cfRule>
    <cfRule type="dataBar" priority="179">
      <dataBar>
        <cfvo type="num" val="0"/>
        <cfvo type="num" val="1"/>
        <color rgb="FF63C384"/>
      </dataBar>
      <extLst>
        <ext xmlns:x14="http://schemas.microsoft.com/office/spreadsheetml/2009/9/main" uri="{B025F937-C7B1-47D3-B67F-A62EFF666E3E}">
          <x14:id>{24DB7D22-6625-4091-B5F6-EE0F9A917071}</x14:id>
        </ext>
      </extLst>
    </cfRule>
    <cfRule type="dataBar" priority="180">
      <dataBar>
        <cfvo type="min"/>
        <cfvo type="max"/>
        <color rgb="FF008AEF"/>
      </dataBar>
      <extLst>
        <ext xmlns:x14="http://schemas.microsoft.com/office/spreadsheetml/2009/9/main" uri="{B025F937-C7B1-47D3-B67F-A62EFF666E3E}">
          <x14:id>{FABA98B3-4579-451D-8198-FF11CFCD5122}</x14:id>
        </ext>
      </extLst>
    </cfRule>
    <cfRule type="dataBar" priority="181">
      <dataBar>
        <cfvo type="num" val="0"/>
        <cfvo type="num" val="1"/>
        <color rgb="FF00B0F0"/>
      </dataBar>
      <extLst>
        <ext xmlns:x14="http://schemas.microsoft.com/office/spreadsheetml/2009/9/main" uri="{B025F937-C7B1-47D3-B67F-A62EFF666E3E}">
          <x14:id>{C6520B8D-7C0D-4E05-B3B1-E094B245B6EC}</x14:id>
        </ext>
      </extLst>
    </cfRule>
    <cfRule type="dataBar" priority="182">
      <dataBar>
        <cfvo type="min"/>
        <cfvo type="max"/>
        <color rgb="FF00B0F0"/>
      </dataBar>
      <extLst>
        <ext xmlns:x14="http://schemas.microsoft.com/office/spreadsheetml/2009/9/main" uri="{B025F937-C7B1-47D3-B67F-A62EFF666E3E}">
          <x14:id>{FC310918-49A9-4A34-80D2-A8A8A2C74191}</x14:id>
        </ext>
      </extLst>
    </cfRule>
    <cfRule type="dataBar" priority="183">
      <dataBar>
        <cfvo type="num" val="0"/>
        <cfvo type="num" val="1"/>
        <color rgb="FF63C384"/>
      </dataBar>
      <extLst>
        <ext xmlns:x14="http://schemas.microsoft.com/office/spreadsheetml/2009/9/main" uri="{B025F937-C7B1-47D3-B67F-A62EFF666E3E}">
          <x14:id>{1586FD39-F4F1-4B06-A9AB-2B77B8ADEF33}</x14:id>
        </ext>
      </extLst>
    </cfRule>
    <cfRule type="dataBar" priority="184">
      <dataBar>
        <cfvo type="min"/>
        <cfvo type="max"/>
        <color rgb="FF008AEF"/>
      </dataBar>
      <extLst>
        <ext xmlns:x14="http://schemas.microsoft.com/office/spreadsheetml/2009/9/main" uri="{B025F937-C7B1-47D3-B67F-A62EFF666E3E}">
          <x14:id>{C7313577-6A3E-480F-B09D-FA8A44F4D426}</x14:id>
        </ext>
      </extLst>
    </cfRule>
    <cfRule type="dataBar" priority="185">
      <dataBar>
        <cfvo type="num" val="0"/>
        <cfvo type="num" val="1"/>
        <color rgb="FF00B0F0"/>
      </dataBar>
      <extLst>
        <ext xmlns:x14="http://schemas.microsoft.com/office/spreadsheetml/2009/9/main" uri="{B025F937-C7B1-47D3-B67F-A62EFF666E3E}">
          <x14:id>{04AECEF1-C673-407A-A6D2-3D0B818925CF}</x14:id>
        </ext>
      </extLst>
    </cfRule>
    <cfRule type="dataBar" priority="186">
      <dataBar>
        <cfvo type="min"/>
        <cfvo type="max"/>
        <color rgb="FF00B0F0"/>
      </dataBar>
      <extLst>
        <ext xmlns:x14="http://schemas.microsoft.com/office/spreadsheetml/2009/9/main" uri="{B025F937-C7B1-47D3-B67F-A62EFF666E3E}">
          <x14:id>{DDD775A7-EDD5-426E-83A7-9605BA8A3386}</x14:id>
        </ext>
      </extLst>
    </cfRule>
    <cfRule type="dataBar" priority="187">
      <dataBar>
        <cfvo type="num" val="0"/>
        <cfvo type="num" val="1"/>
        <color rgb="FF63C384"/>
      </dataBar>
      <extLst>
        <ext xmlns:x14="http://schemas.microsoft.com/office/spreadsheetml/2009/9/main" uri="{B025F937-C7B1-47D3-B67F-A62EFF666E3E}">
          <x14:id>{5DB83969-BC1A-48C6-8F41-AF6A92C3F17B}</x14:id>
        </ext>
      </extLst>
    </cfRule>
    <cfRule type="dataBar" priority="188">
      <dataBar>
        <cfvo type="min"/>
        <cfvo type="max"/>
        <color rgb="FF008AEF"/>
      </dataBar>
      <extLst>
        <ext xmlns:x14="http://schemas.microsoft.com/office/spreadsheetml/2009/9/main" uri="{B025F937-C7B1-47D3-B67F-A62EFF666E3E}">
          <x14:id>{A91E36F0-415C-4378-90EB-9F6057B9839C}</x14:id>
        </ext>
      </extLst>
    </cfRule>
    <cfRule type="dataBar" priority="189">
      <dataBar>
        <cfvo type="num" val="0"/>
        <cfvo type="num" val="1"/>
        <color rgb="FF00B0F0"/>
      </dataBar>
      <extLst>
        <ext xmlns:x14="http://schemas.microsoft.com/office/spreadsheetml/2009/9/main" uri="{B025F937-C7B1-47D3-B67F-A62EFF666E3E}">
          <x14:id>{E3254BD7-0155-43DD-9DF5-7EE6F21FB95D}</x14:id>
        </ext>
      </extLst>
    </cfRule>
    <cfRule type="dataBar" priority="190">
      <dataBar>
        <cfvo type="min"/>
        <cfvo type="max"/>
        <color rgb="FF00B0F0"/>
      </dataBar>
      <extLst>
        <ext xmlns:x14="http://schemas.microsoft.com/office/spreadsheetml/2009/9/main" uri="{B025F937-C7B1-47D3-B67F-A62EFF666E3E}">
          <x14:id>{586CD6B5-BF96-48A8-83B8-C4B43CBED796}</x14:id>
        </ext>
      </extLst>
    </cfRule>
    <cfRule type="dataBar" priority="191">
      <dataBar>
        <cfvo type="num" val="0"/>
        <cfvo type="num" val="1"/>
        <color rgb="FF63C384"/>
      </dataBar>
      <extLst>
        <ext xmlns:x14="http://schemas.microsoft.com/office/spreadsheetml/2009/9/main" uri="{B025F937-C7B1-47D3-B67F-A62EFF666E3E}">
          <x14:id>{A4E68CD6-CFF7-4D94-80C2-A912543DE770}</x14:id>
        </ext>
      </extLst>
    </cfRule>
    <cfRule type="dataBar" priority="192">
      <dataBar>
        <cfvo type="min"/>
        <cfvo type="max"/>
        <color rgb="FF008AEF"/>
      </dataBar>
      <extLst>
        <ext xmlns:x14="http://schemas.microsoft.com/office/spreadsheetml/2009/9/main" uri="{B025F937-C7B1-47D3-B67F-A62EFF666E3E}">
          <x14:id>{E92EB950-98C8-42A6-91B2-BDAEC6D2DB2C}</x14:id>
        </ext>
      </extLst>
    </cfRule>
    <cfRule type="dataBar" priority="193">
      <dataBar>
        <cfvo type="num" val="0"/>
        <cfvo type="num" val="1"/>
        <color theme="9" tint="-0.499984740745262"/>
      </dataBar>
      <extLst>
        <ext xmlns:x14="http://schemas.microsoft.com/office/spreadsheetml/2009/9/main" uri="{B025F937-C7B1-47D3-B67F-A62EFF666E3E}">
          <x14:id>{DFBC7BD9-F650-41E0-8C17-F4B598072FC3}</x14:id>
        </ext>
      </extLst>
    </cfRule>
    <cfRule type="dataBar" priority="194">
      <dataBar>
        <cfvo type="num" val="0"/>
        <cfvo type="num" val="1"/>
        <color rgb="FF638EC6"/>
      </dataBar>
      <extLst>
        <ext xmlns:x14="http://schemas.microsoft.com/office/spreadsheetml/2009/9/main" uri="{B025F937-C7B1-47D3-B67F-A62EFF666E3E}">
          <x14:id>{528C25B2-E9E4-463F-850F-8952DE6CE300}</x14:id>
        </ext>
      </extLst>
    </cfRule>
  </conditionalFormatting>
  <conditionalFormatting sqref="L56">
    <cfRule type="dataBar" priority="257">
      <dataBar>
        <cfvo type="num" val="0"/>
        <cfvo type="num" val="1"/>
        <color rgb="FF00B0F0"/>
      </dataBar>
      <extLst>
        <ext xmlns:x14="http://schemas.microsoft.com/office/spreadsheetml/2009/9/main" uri="{B025F937-C7B1-47D3-B67F-A62EFF666E3E}">
          <x14:id>{AF0E4D28-5802-4423-88F8-7E4CDD9665F0}</x14:id>
        </ext>
      </extLst>
    </cfRule>
    <cfRule type="dataBar" priority="258">
      <dataBar>
        <cfvo type="min"/>
        <cfvo type="max"/>
        <color rgb="FF00B0F0"/>
      </dataBar>
      <extLst>
        <ext xmlns:x14="http://schemas.microsoft.com/office/spreadsheetml/2009/9/main" uri="{B025F937-C7B1-47D3-B67F-A62EFF666E3E}">
          <x14:id>{38EA4C69-C1D4-44C9-936D-1813F8C1B800}</x14:id>
        </ext>
      </extLst>
    </cfRule>
    <cfRule type="dataBar" priority="259">
      <dataBar>
        <cfvo type="num" val="0"/>
        <cfvo type="num" val="1"/>
        <color rgb="FF63C384"/>
      </dataBar>
      <extLst>
        <ext xmlns:x14="http://schemas.microsoft.com/office/spreadsheetml/2009/9/main" uri="{B025F937-C7B1-47D3-B67F-A62EFF666E3E}">
          <x14:id>{9AE7E8E9-9E13-4DBC-AA2C-25DA2600DF80}</x14:id>
        </ext>
      </extLst>
    </cfRule>
    <cfRule type="dataBar" priority="260">
      <dataBar>
        <cfvo type="min"/>
        <cfvo type="max"/>
        <color rgb="FF008AEF"/>
      </dataBar>
      <extLst>
        <ext xmlns:x14="http://schemas.microsoft.com/office/spreadsheetml/2009/9/main" uri="{B025F937-C7B1-47D3-B67F-A62EFF666E3E}">
          <x14:id>{8A38952B-E3FC-41E6-B773-0155623BCAD5}</x14:id>
        </ext>
      </extLst>
    </cfRule>
    <cfRule type="dataBar" priority="543">
      <dataBar>
        <cfvo type="num" val="0"/>
        <cfvo type="num" val="1"/>
        <color theme="9" tint="-0.499984740745262"/>
      </dataBar>
      <extLst>
        <ext xmlns:x14="http://schemas.microsoft.com/office/spreadsheetml/2009/9/main" uri="{B025F937-C7B1-47D3-B67F-A62EFF666E3E}">
          <x14:id>{FDFA789E-B79C-4DB8-9A4C-8C81D587ADA6}</x14:id>
        </ext>
      </extLst>
    </cfRule>
    <cfRule type="dataBar" priority="574">
      <dataBar>
        <cfvo type="num" val="0"/>
        <cfvo type="num" val="1"/>
        <color rgb="FF638EC6"/>
      </dataBar>
      <extLst>
        <ext xmlns:x14="http://schemas.microsoft.com/office/spreadsheetml/2009/9/main" uri="{B025F937-C7B1-47D3-B67F-A62EFF666E3E}">
          <x14:id>{FC384B89-0D75-4BB9-807D-15F47EDC2BB6}</x14:id>
        </ext>
      </extLst>
    </cfRule>
  </conditionalFormatting>
  <conditionalFormatting sqref="L59:L64">
    <cfRule type="dataBar" priority="195">
      <dataBar>
        <cfvo type="num" val="0"/>
        <cfvo type="num" val="1"/>
        <color theme="9" tint="-0.499984740745262"/>
      </dataBar>
      <extLst>
        <ext xmlns:x14="http://schemas.microsoft.com/office/spreadsheetml/2009/9/main" uri="{B025F937-C7B1-47D3-B67F-A62EFF666E3E}">
          <x14:id>{981705BD-906A-40B7-8307-BF0774732385}</x14:id>
        </ext>
      </extLst>
    </cfRule>
    <cfRule type="dataBar" priority="196">
      <dataBar>
        <cfvo type="num" val="0"/>
        <cfvo type="num" val="1"/>
        <color rgb="FF00B0F0"/>
      </dataBar>
      <extLst>
        <ext xmlns:x14="http://schemas.microsoft.com/office/spreadsheetml/2009/9/main" uri="{B025F937-C7B1-47D3-B67F-A62EFF666E3E}">
          <x14:id>{F7A008C7-5883-4650-9691-C6510C4AE560}</x14:id>
        </ext>
      </extLst>
    </cfRule>
    <cfRule type="dataBar" priority="197">
      <dataBar>
        <cfvo type="min"/>
        <cfvo type="max"/>
        <color rgb="FF00B0F0"/>
      </dataBar>
      <extLst>
        <ext xmlns:x14="http://schemas.microsoft.com/office/spreadsheetml/2009/9/main" uri="{B025F937-C7B1-47D3-B67F-A62EFF666E3E}">
          <x14:id>{26E9CDB1-B55A-487A-B433-BCAF67AA879A}</x14:id>
        </ext>
      </extLst>
    </cfRule>
    <cfRule type="dataBar" priority="198">
      <dataBar>
        <cfvo type="num" val="0"/>
        <cfvo type="num" val="1"/>
        <color rgb="FF63C384"/>
      </dataBar>
      <extLst>
        <ext xmlns:x14="http://schemas.microsoft.com/office/spreadsheetml/2009/9/main" uri="{B025F937-C7B1-47D3-B67F-A62EFF666E3E}">
          <x14:id>{60F5FF21-A8FC-4B67-9C8C-80CD2448E0D8}</x14:id>
        </ext>
      </extLst>
    </cfRule>
    <cfRule type="dataBar" priority="199">
      <dataBar>
        <cfvo type="min"/>
        <cfvo type="max"/>
        <color rgb="FF008AEF"/>
      </dataBar>
      <extLst>
        <ext xmlns:x14="http://schemas.microsoft.com/office/spreadsheetml/2009/9/main" uri="{B025F937-C7B1-47D3-B67F-A62EFF666E3E}">
          <x14:id>{D4578D93-9CA6-4D9A-A84C-BDA9945EBDFA}</x14:id>
        </ext>
      </extLst>
    </cfRule>
    <cfRule type="dataBar" priority="200">
      <dataBar>
        <cfvo type="num" val="0"/>
        <cfvo type="num" val="1"/>
        <color rgb="FF00B0F0"/>
      </dataBar>
      <extLst>
        <ext xmlns:x14="http://schemas.microsoft.com/office/spreadsheetml/2009/9/main" uri="{B025F937-C7B1-47D3-B67F-A62EFF666E3E}">
          <x14:id>{1F636563-79EB-4BFE-B2A8-14A98D3950C7}</x14:id>
        </ext>
      </extLst>
    </cfRule>
    <cfRule type="dataBar" priority="201">
      <dataBar>
        <cfvo type="min"/>
        <cfvo type="max"/>
        <color rgb="FF00B0F0"/>
      </dataBar>
      <extLst>
        <ext xmlns:x14="http://schemas.microsoft.com/office/spreadsheetml/2009/9/main" uri="{B025F937-C7B1-47D3-B67F-A62EFF666E3E}">
          <x14:id>{7D3109E5-0B24-4800-B23C-A01BAE1B3236}</x14:id>
        </ext>
      </extLst>
    </cfRule>
    <cfRule type="dataBar" priority="202">
      <dataBar>
        <cfvo type="num" val="0"/>
        <cfvo type="num" val="1"/>
        <color rgb="FF63C384"/>
      </dataBar>
      <extLst>
        <ext xmlns:x14="http://schemas.microsoft.com/office/spreadsheetml/2009/9/main" uri="{B025F937-C7B1-47D3-B67F-A62EFF666E3E}">
          <x14:id>{F92475A7-FB41-4F8B-87D3-289CABCD184D}</x14:id>
        </ext>
      </extLst>
    </cfRule>
    <cfRule type="dataBar" priority="203">
      <dataBar>
        <cfvo type="min"/>
        <cfvo type="max"/>
        <color rgb="FF008AEF"/>
      </dataBar>
      <extLst>
        <ext xmlns:x14="http://schemas.microsoft.com/office/spreadsheetml/2009/9/main" uri="{B025F937-C7B1-47D3-B67F-A62EFF666E3E}">
          <x14:id>{BB471E30-4145-4FDE-A4C7-CFC57CFAA9A8}</x14:id>
        </ext>
      </extLst>
    </cfRule>
    <cfRule type="dataBar" priority="204">
      <dataBar>
        <cfvo type="num" val="0"/>
        <cfvo type="num" val="1"/>
        <color rgb="FF00B0F0"/>
      </dataBar>
      <extLst>
        <ext xmlns:x14="http://schemas.microsoft.com/office/spreadsheetml/2009/9/main" uri="{B025F937-C7B1-47D3-B67F-A62EFF666E3E}">
          <x14:id>{754E3A82-9FA6-47CA-9856-D4D79C141E45}</x14:id>
        </ext>
      </extLst>
    </cfRule>
    <cfRule type="dataBar" priority="205">
      <dataBar>
        <cfvo type="min"/>
        <cfvo type="max"/>
        <color rgb="FF00B0F0"/>
      </dataBar>
      <extLst>
        <ext xmlns:x14="http://schemas.microsoft.com/office/spreadsheetml/2009/9/main" uri="{B025F937-C7B1-47D3-B67F-A62EFF666E3E}">
          <x14:id>{7E67AA4D-DBCE-402D-BD45-78D0E9192940}</x14:id>
        </ext>
      </extLst>
    </cfRule>
    <cfRule type="dataBar" priority="206">
      <dataBar>
        <cfvo type="num" val="0"/>
        <cfvo type="num" val="1"/>
        <color rgb="FF63C384"/>
      </dataBar>
      <extLst>
        <ext xmlns:x14="http://schemas.microsoft.com/office/spreadsheetml/2009/9/main" uri="{B025F937-C7B1-47D3-B67F-A62EFF666E3E}">
          <x14:id>{405424DC-4D4E-41B7-953F-941E3334BBAF}</x14:id>
        </ext>
      </extLst>
    </cfRule>
    <cfRule type="dataBar" priority="207">
      <dataBar>
        <cfvo type="min"/>
        <cfvo type="max"/>
        <color rgb="FF008AEF"/>
      </dataBar>
      <extLst>
        <ext xmlns:x14="http://schemas.microsoft.com/office/spreadsheetml/2009/9/main" uri="{B025F937-C7B1-47D3-B67F-A62EFF666E3E}">
          <x14:id>{5D990540-8C7A-4BDB-AC6D-F07B9B6DA8C2}</x14:id>
        </ext>
      </extLst>
    </cfRule>
    <cfRule type="dataBar" priority="208">
      <dataBar>
        <cfvo type="num" val="0"/>
        <cfvo type="num" val="1"/>
        <color rgb="FF00B0F0"/>
      </dataBar>
      <extLst>
        <ext xmlns:x14="http://schemas.microsoft.com/office/spreadsheetml/2009/9/main" uri="{B025F937-C7B1-47D3-B67F-A62EFF666E3E}">
          <x14:id>{55EEBA27-B232-440A-BD03-6FB08BD50F4D}</x14:id>
        </ext>
      </extLst>
    </cfRule>
    <cfRule type="dataBar" priority="209">
      <dataBar>
        <cfvo type="min"/>
        <cfvo type="max"/>
        <color rgb="FF00B0F0"/>
      </dataBar>
      <extLst>
        <ext xmlns:x14="http://schemas.microsoft.com/office/spreadsheetml/2009/9/main" uri="{B025F937-C7B1-47D3-B67F-A62EFF666E3E}">
          <x14:id>{26AF10D2-05A6-4C21-BD0A-09A02117FE13}</x14:id>
        </ext>
      </extLst>
    </cfRule>
    <cfRule type="dataBar" priority="210">
      <dataBar>
        <cfvo type="num" val="0"/>
        <cfvo type="num" val="1"/>
        <color rgb="FF63C384"/>
      </dataBar>
      <extLst>
        <ext xmlns:x14="http://schemas.microsoft.com/office/spreadsheetml/2009/9/main" uri="{B025F937-C7B1-47D3-B67F-A62EFF666E3E}">
          <x14:id>{350275AD-2A1F-4BF3-87EC-957F32D80D0E}</x14:id>
        </ext>
      </extLst>
    </cfRule>
    <cfRule type="dataBar" priority="211">
      <dataBar>
        <cfvo type="min"/>
        <cfvo type="max"/>
        <color rgb="FF008AEF"/>
      </dataBar>
      <extLst>
        <ext xmlns:x14="http://schemas.microsoft.com/office/spreadsheetml/2009/9/main" uri="{B025F937-C7B1-47D3-B67F-A62EFF666E3E}">
          <x14:id>{122243A7-137B-48D3-A732-7C9A5BC731BA}</x14:id>
        </ext>
      </extLst>
    </cfRule>
    <cfRule type="dataBar" priority="212">
      <dataBar>
        <cfvo type="num" val="0"/>
        <cfvo type="num" val="1"/>
        <color rgb="FF00B0F0"/>
      </dataBar>
      <extLst>
        <ext xmlns:x14="http://schemas.microsoft.com/office/spreadsheetml/2009/9/main" uri="{B025F937-C7B1-47D3-B67F-A62EFF666E3E}">
          <x14:id>{B6ABB1DC-92B9-4BD4-8587-90817D4C3DDC}</x14:id>
        </ext>
      </extLst>
    </cfRule>
    <cfRule type="dataBar" priority="213">
      <dataBar>
        <cfvo type="min"/>
        <cfvo type="max"/>
        <color rgb="FF00B0F0"/>
      </dataBar>
      <extLst>
        <ext xmlns:x14="http://schemas.microsoft.com/office/spreadsheetml/2009/9/main" uri="{B025F937-C7B1-47D3-B67F-A62EFF666E3E}">
          <x14:id>{0C81EBAC-8B02-4359-BB61-10E25CA93E3A}</x14:id>
        </ext>
      </extLst>
    </cfRule>
    <cfRule type="dataBar" priority="214">
      <dataBar>
        <cfvo type="num" val="0"/>
        <cfvo type="num" val="1"/>
        <color rgb="FF63C384"/>
      </dataBar>
      <extLst>
        <ext xmlns:x14="http://schemas.microsoft.com/office/spreadsheetml/2009/9/main" uri="{B025F937-C7B1-47D3-B67F-A62EFF666E3E}">
          <x14:id>{F3C2E87D-8489-4AE5-B3B1-2AE9F9FB28DA}</x14:id>
        </ext>
      </extLst>
    </cfRule>
    <cfRule type="dataBar" priority="215">
      <dataBar>
        <cfvo type="min"/>
        <cfvo type="max"/>
        <color rgb="FF008AEF"/>
      </dataBar>
      <extLst>
        <ext xmlns:x14="http://schemas.microsoft.com/office/spreadsheetml/2009/9/main" uri="{B025F937-C7B1-47D3-B67F-A62EFF666E3E}">
          <x14:id>{E6D37538-0F4E-4462-A985-FCCA7B7AD552}</x14:id>
        </ext>
      </extLst>
    </cfRule>
    <cfRule type="dataBar" priority="216">
      <dataBar>
        <cfvo type="num" val="0"/>
        <cfvo type="num" val="1"/>
        <color rgb="FF00B0F0"/>
      </dataBar>
      <extLst>
        <ext xmlns:x14="http://schemas.microsoft.com/office/spreadsheetml/2009/9/main" uri="{B025F937-C7B1-47D3-B67F-A62EFF666E3E}">
          <x14:id>{DCF71EDD-DB81-491D-AE36-D5FED18E7032}</x14:id>
        </ext>
      </extLst>
    </cfRule>
    <cfRule type="dataBar" priority="217">
      <dataBar>
        <cfvo type="min"/>
        <cfvo type="max"/>
        <color rgb="FF00B0F0"/>
      </dataBar>
      <extLst>
        <ext xmlns:x14="http://schemas.microsoft.com/office/spreadsheetml/2009/9/main" uri="{B025F937-C7B1-47D3-B67F-A62EFF666E3E}">
          <x14:id>{05713C7E-DA82-4D59-8771-619CBB1025BE}</x14:id>
        </ext>
      </extLst>
    </cfRule>
    <cfRule type="dataBar" priority="218">
      <dataBar>
        <cfvo type="num" val="0"/>
        <cfvo type="num" val="1"/>
        <color rgb="FF63C384"/>
      </dataBar>
      <extLst>
        <ext xmlns:x14="http://schemas.microsoft.com/office/spreadsheetml/2009/9/main" uri="{B025F937-C7B1-47D3-B67F-A62EFF666E3E}">
          <x14:id>{7233FB7B-D9D4-45A6-8265-37DC252ECC39}</x14:id>
        </ext>
      </extLst>
    </cfRule>
    <cfRule type="dataBar" priority="219">
      <dataBar>
        <cfvo type="min"/>
        <cfvo type="max"/>
        <color rgb="FF008AEF"/>
      </dataBar>
      <extLst>
        <ext xmlns:x14="http://schemas.microsoft.com/office/spreadsheetml/2009/9/main" uri="{B025F937-C7B1-47D3-B67F-A62EFF666E3E}">
          <x14:id>{5F4A6581-2CE0-4D83-835C-E03506C9A6F5}</x14:id>
        </ext>
      </extLst>
    </cfRule>
    <cfRule type="dataBar" priority="220">
      <dataBar>
        <cfvo type="num" val="0"/>
        <cfvo type="num" val="1"/>
        <color rgb="FF00B0F0"/>
      </dataBar>
      <extLst>
        <ext xmlns:x14="http://schemas.microsoft.com/office/spreadsheetml/2009/9/main" uri="{B025F937-C7B1-47D3-B67F-A62EFF666E3E}">
          <x14:id>{9BA0228D-5173-4FB6-B03D-3D1400E0FB96}</x14:id>
        </ext>
      </extLst>
    </cfRule>
    <cfRule type="dataBar" priority="221">
      <dataBar>
        <cfvo type="min"/>
        <cfvo type="max"/>
        <color rgb="FF00B0F0"/>
      </dataBar>
      <extLst>
        <ext xmlns:x14="http://schemas.microsoft.com/office/spreadsheetml/2009/9/main" uri="{B025F937-C7B1-47D3-B67F-A62EFF666E3E}">
          <x14:id>{26D30DDB-D97B-4632-AC19-61D363A71ADC}</x14:id>
        </ext>
      </extLst>
    </cfRule>
    <cfRule type="dataBar" priority="222">
      <dataBar>
        <cfvo type="num" val="0"/>
        <cfvo type="num" val="1"/>
        <color rgb="FF63C384"/>
      </dataBar>
      <extLst>
        <ext xmlns:x14="http://schemas.microsoft.com/office/spreadsheetml/2009/9/main" uri="{B025F937-C7B1-47D3-B67F-A62EFF666E3E}">
          <x14:id>{5B025975-7988-4068-9C15-15A2A64E9B94}</x14:id>
        </ext>
      </extLst>
    </cfRule>
    <cfRule type="dataBar" priority="223">
      <dataBar>
        <cfvo type="min"/>
        <cfvo type="max"/>
        <color rgb="FF008AEF"/>
      </dataBar>
      <extLst>
        <ext xmlns:x14="http://schemas.microsoft.com/office/spreadsheetml/2009/9/main" uri="{B025F937-C7B1-47D3-B67F-A62EFF666E3E}">
          <x14:id>{8A1C343E-1273-4E25-82FC-B3FB0CED334F}</x14:id>
        </ext>
      </extLst>
    </cfRule>
    <cfRule type="dataBar" priority="224">
      <dataBar>
        <cfvo type="num" val="0"/>
        <cfvo type="num" val="1"/>
        <color theme="9" tint="-0.499984740745262"/>
      </dataBar>
      <extLst>
        <ext xmlns:x14="http://schemas.microsoft.com/office/spreadsheetml/2009/9/main" uri="{B025F937-C7B1-47D3-B67F-A62EFF666E3E}">
          <x14:id>{9478C9F1-4C0C-4A08-A2BF-CAE1F3125A83}</x14:id>
        </ext>
      </extLst>
    </cfRule>
    <cfRule type="dataBar" priority="225">
      <dataBar>
        <cfvo type="num" val="0"/>
        <cfvo type="num" val="1"/>
        <color rgb="FF638EC6"/>
      </dataBar>
      <extLst>
        <ext xmlns:x14="http://schemas.microsoft.com/office/spreadsheetml/2009/9/main" uri="{B025F937-C7B1-47D3-B67F-A62EFF666E3E}">
          <x14:id>{1575BD3F-41D5-4337-A4F0-86FBF9B91452}</x14:id>
        </ext>
      </extLst>
    </cfRule>
  </conditionalFormatting>
  <conditionalFormatting sqref="L67:L72">
    <cfRule type="dataBar" priority="226">
      <dataBar>
        <cfvo type="num" val="0"/>
        <cfvo type="num" val="1"/>
        <color theme="9" tint="-0.499984740745262"/>
      </dataBar>
      <extLst>
        <ext xmlns:x14="http://schemas.microsoft.com/office/spreadsheetml/2009/9/main" uri="{B025F937-C7B1-47D3-B67F-A62EFF666E3E}">
          <x14:id>{F2360AD1-5C00-4EEB-8EEF-87FA46D06400}</x14:id>
        </ext>
      </extLst>
    </cfRule>
    <cfRule type="dataBar" priority="227">
      <dataBar>
        <cfvo type="num" val="0"/>
        <cfvo type="num" val="1"/>
        <color rgb="FF00B0F0"/>
      </dataBar>
      <extLst>
        <ext xmlns:x14="http://schemas.microsoft.com/office/spreadsheetml/2009/9/main" uri="{B025F937-C7B1-47D3-B67F-A62EFF666E3E}">
          <x14:id>{F9C8AA3D-9D60-481F-91B6-D58E48BF95F4}</x14:id>
        </ext>
      </extLst>
    </cfRule>
    <cfRule type="dataBar" priority="228">
      <dataBar>
        <cfvo type="min"/>
        <cfvo type="max"/>
        <color rgb="FF00B0F0"/>
      </dataBar>
      <extLst>
        <ext xmlns:x14="http://schemas.microsoft.com/office/spreadsheetml/2009/9/main" uri="{B025F937-C7B1-47D3-B67F-A62EFF666E3E}">
          <x14:id>{D75265EB-8808-4A30-A6DA-BC525B2B80C1}</x14:id>
        </ext>
      </extLst>
    </cfRule>
    <cfRule type="dataBar" priority="229">
      <dataBar>
        <cfvo type="num" val="0"/>
        <cfvo type="num" val="1"/>
        <color rgb="FF63C384"/>
      </dataBar>
      <extLst>
        <ext xmlns:x14="http://schemas.microsoft.com/office/spreadsheetml/2009/9/main" uri="{B025F937-C7B1-47D3-B67F-A62EFF666E3E}">
          <x14:id>{E988C86C-F21B-4B76-8916-7A55B349DE2A}</x14:id>
        </ext>
      </extLst>
    </cfRule>
    <cfRule type="dataBar" priority="230">
      <dataBar>
        <cfvo type="min"/>
        <cfvo type="max"/>
        <color rgb="FF008AEF"/>
      </dataBar>
      <extLst>
        <ext xmlns:x14="http://schemas.microsoft.com/office/spreadsheetml/2009/9/main" uri="{B025F937-C7B1-47D3-B67F-A62EFF666E3E}">
          <x14:id>{1DF56F80-3F08-4E0D-BE05-08C8E408D32A}</x14:id>
        </ext>
      </extLst>
    </cfRule>
    <cfRule type="dataBar" priority="231">
      <dataBar>
        <cfvo type="num" val="0"/>
        <cfvo type="num" val="1"/>
        <color rgb="FF00B0F0"/>
      </dataBar>
      <extLst>
        <ext xmlns:x14="http://schemas.microsoft.com/office/spreadsheetml/2009/9/main" uri="{B025F937-C7B1-47D3-B67F-A62EFF666E3E}">
          <x14:id>{685B4FE1-61B0-4FAD-8694-5AC609B1E16D}</x14:id>
        </ext>
      </extLst>
    </cfRule>
    <cfRule type="dataBar" priority="232">
      <dataBar>
        <cfvo type="min"/>
        <cfvo type="max"/>
        <color rgb="FF00B0F0"/>
      </dataBar>
      <extLst>
        <ext xmlns:x14="http://schemas.microsoft.com/office/spreadsheetml/2009/9/main" uri="{B025F937-C7B1-47D3-B67F-A62EFF666E3E}">
          <x14:id>{6C02A3FC-64B4-4D93-AF23-302CEA72E2C2}</x14:id>
        </ext>
      </extLst>
    </cfRule>
    <cfRule type="dataBar" priority="233">
      <dataBar>
        <cfvo type="num" val="0"/>
        <cfvo type="num" val="1"/>
        <color rgb="FF63C384"/>
      </dataBar>
      <extLst>
        <ext xmlns:x14="http://schemas.microsoft.com/office/spreadsheetml/2009/9/main" uri="{B025F937-C7B1-47D3-B67F-A62EFF666E3E}">
          <x14:id>{2C921E57-8F33-472B-B290-C3F9B62F70ED}</x14:id>
        </ext>
      </extLst>
    </cfRule>
    <cfRule type="dataBar" priority="234">
      <dataBar>
        <cfvo type="min"/>
        <cfvo type="max"/>
        <color rgb="FF008AEF"/>
      </dataBar>
      <extLst>
        <ext xmlns:x14="http://schemas.microsoft.com/office/spreadsheetml/2009/9/main" uri="{B025F937-C7B1-47D3-B67F-A62EFF666E3E}">
          <x14:id>{F0A81D9C-FDD3-4626-ABF3-86FF831C0013}</x14:id>
        </ext>
      </extLst>
    </cfRule>
    <cfRule type="dataBar" priority="235">
      <dataBar>
        <cfvo type="num" val="0"/>
        <cfvo type="num" val="1"/>
        <color rgb="FF00B0F0"/>
      </dataBar>
      <extLst>
        <ext xmlns:x14="http://schemas.microsoft.com/office/spreadsheetml/2009/9/main" uri="{B025F937-C7B1-47D3-B67F-A62EFF666E3E}">
          <x14:id>{DE1D491E-6481-456B-9155-D69E58588EC6}</x14:id>
        </ext>
      </extLst>
    </cfRule>
    <cfRule type="dataBar" priority="236">
      <dataBar>
        <cfvo type="min"/>
        <cfvo type="max"/>
        <color rgb="FF00B0F0"/>
      </dataBar>
      <extLst>
        <ext xmlns:x14="http://schemas.microsoft.com/office/spreadsheetml/2009/9/main" uri="{B025F937-C7B1-47D3-B67F-A62EFF666E3E}">
          <x14:id>{105F1297-902B-456F-961E-30D0F741E6B6}</x14:id>
        </ext>
      </extLst>
    </cfRule>
    <cfRule type="dataBar" priority="237">
      <dataBar>
        <cfvo type="num" val="0"/>
        <cfvo type="num" val="1"/>
        <color rgb="FF63C384"/>
      </dataBar>
      <extLst>
        <ext xmlns:x14="http://schemas.microsoft.com/office/spreadsheetml/2009/9/main" uri="{B025F937-C7B1-47D3-B67F-A62EFF666E3E}">
          <x14:id>{3375967D-683A-4BC3-A951-9D24A2FA3447}</x14:id>
        </ext>
      </extLst>
    </cfRule>
    <cfRule type="dataBar" priority="238">
      <dataBar>
        <cfvo type="min"/>
        <cfvo type="max"/>
        <color rgb="FF008AEF"/>
      </dataBar>
      <extLst>
        <ext xmlns:x14="http://schemas.microsoft.com/office/spreadsheetml/2009/9/main" uri="{B025F937-C7B1-47D3-B67F-A62EFF666E3E}">
          <x14:id>{229B1ABD-A076-4F99-B8A8-2F58B742F7A8}</x14:id>
        </ext>
      </extLst>
    </cfRule>
    <cfRule type="dataBar" priority="239">
      <dataBar>
        <cfvo type="num" val="0"/>
        <cfvo type="num" val="1"/>
        <color rgb="FF00B0F0"/>
      </dataBar>
      <extLst>
        <ext xmlns:x14="http://schemas.microsoft.com/office/spreadsheetml/2009/9/main" uri="{B025F937-C7B1-47D3-B67F-A62EFF666E3E}">
          <x14:id>{4CC6B4FC-9FB4-407B-B168-B12E6F37D67B}</x14:id>
        </ext>
      </extLst>
    </cfRule>
    <cfRule type="dataBar" priority="240">
      <dataBar>
        <cfvo type="min"/>
        <cfvo type="max"/>
        <color rgb="FF00B0F0"/>
      </dataBar>
      <extLst>
        <ext xmlns:x14="http://schemas.microsoft.com/office/spreadsheetml/2009/9/main" uri="{B025F937-C7B1-47D3-B67F-A62EFF666E3E}">
          <x14:id>{F1E39B64-3274-46D8-9579-42DAF7C383FF}</x14:id>
        </ext>
      </extLst>
    </cfRule>
    <cfRule type="dataBar" priority="241">
      <dataBar>
        <cfvo type="num" val="0"/>
        <cfvo type="num" val="1"/>
        <color rgb="FF63C384"/>
      </dataBar>
      <extLst>
        <ext xmlns:x14="http://schemas.microsoft.com/office/spreadsheetml/2009/9/main" uri="{B025F937-C7B1-47D3-B67F-A62EFF666E3E}">
          <x14:id>{87C12F75-5C6B-40B3-8828-3902D175E513}</x14:id>
        </ext>
      </extLst>
    </cfRule>
    <cfRule type="dataBar" priority="242">
      <dataBar>
        <cfvo type="min"/>
        <cfvo type="max"/>
        <color rgb="FF008AEF"/>
      </dataBar>
      <extLst>
        <ext xmlns:x14="http://schemas.microsoft.com/office/spreadsheetml/2009/9/main" uri="{B025F937-C7B1-47D3-B67F-A62EFF666E3E}">
          <x14:id>{C7B58932-B189-4ECA-80BF-DF066EFE8482}</x14:id>
        </ext>
      </extLst>
    </cfRule>
    <cfRule type="dataBar" priority="243">
      <dataBar>
        <cfvo type="num" val="0"/>
        <cfvo type="num" val="1"/>
        <color rgb="FF00B0F0"/>
      </dataBar>
      <extLst>
        <ext xmlns:x14="http://schemas.microsoft.com/office/spreadsheetml/2009/9/main" uri="{B025F937-C7B1-47D3-B67F-A62EFF666E3E}">
          <x14:id>{B8CC7329-FA2C-4C2B-9C7D-56B97B59491A}</x14:id>
        </ext>
      </extLst>
    </cfRule>
    <cfRule type="dataBar" priority="244">
      <dataBar>
        <cfvo type="min"/>
        <cfvo type="max"/>
        <color rgb="FF00B0F0"/>
      </dataBar>
      <extLst>
        <ext xmlns:x14="http://schemas.microsoft.com/office/spreadsheetml/2009/9/main" uri="{B025F937-C7B1-47D3-B67F-A62EFF666E3E}">
          <x14:id>{48C5621F-F48D-484B-9D55-4DCC20D6E280}</x14:id>
        </ext>
      </extLst>
    </cfRule>
    <cfRule type="dataBar" priority="245">
      <dataBar>
        <cfvo type="num" val="0"/>
        <cfvo type="num" val="1"/>
        <color rgb="FF63C384"/>
      </dataBar>
      <extLst>
        <ext xmlns:x14="http://schemas.microsoft.com/office/spreadsheetml/2009/9/main" uri="{B025F937-C7B1-47D3-B67F-A62EFF666E3E}">
          <x14:id>{5AA493A2-DA22-4F4E-A085-C96754D633FC}</x14:id>
        </ext>
      </extLst>
    </cfRule>
    <cfRule type="dataBar" priority="246">
      <dataBar>
        <cfvo type="min"/>
        <cfvo type="max"/>
        <color rgb="FF008AEF"/>
      </dataBar>
      <extLst>
        <ext xmlns:x14="http://schemas.microsoft.com/office/spreadsheetml/2009/9/main" uri="{B025F937-C7B1-47D3-B67F-A62EFF666E3E}">
          <x14:id>{5F529DD8-3FD5-405F-B6B3-7606B13D0D9A}</x14:id>
        </ext>
      </extLst>
    </cfRule>
    <cfRule type="dataBar" priority="247">
      <dataBar>
        <cfvo type="num" val="0"/>
        <cfvo type="num" val="1"/>
        <color rgb="FF00B0F0"/>
      </dataBar>
      <extLst>
        <ext xmlns:x14="http://schemas.microsoft.com/office/spreadsheetml/2009/9/main" uri="{B025F937-C7B1-47D3-B67F-A62EFF666E3E}">
          <x14:id>{8F01BE0A-2FDC-49F2-899A-854BCF18D03F}</x14:id>
        </ext>
      </extLst>
    </cfRule>
    <cfRule type="dataBar" priority="248">
      <dataBar>
        <cfvo type="min"/>
        <cfvo type="max"/>
        <color rgb="FF00B0F0"/>
      </dataBar>
      <extLst>
        <ext xmlns:x14="http://schemas.microsoft.com/office/spreadsheetml/2009/9/main" uri="{B025F937-C7B1-47D3-B67F-A62EFF666E3E}">
          <x14:id>{1C6A23ED-96E1-49EB-AA74-B0E06DE14737}</x14:id>
        </ext>
      </extLst>
    </cfRule>
    <cfRule type="dataBar" priority="249">
      <dataBar>
        <cfvo type="num" val="0"/>
        <cfvo type="num" val="1"/>
        <color rgb="FF63C384"/>
      </dataBar>
      <extLst>
        <ext xmlns:x14="http://schemas.microsoft.com/office/spreadsheetml/2009/9/main" uri="{B025F937-C7B1-47D3-B67F-A62EFF666E3E}">
          <x14:id>{A523BE99-1736-4E71-B9EB-4F2E9A18CF3F}</x14:id>
        </ext>
      </extLst>
    </cfRule>
    <cfRule type="dataBar" priority="250">
      <dataBar>
        <cfvo type="min"/>
        <cfvo type="max"/>
        <color rgb="FF008AEF"/>
      </dataBar>
      <extLst>
        <ext xmlns:x14="http://schemas.microsoft.com/office/spreadsheetml/2009/9/main" uri="{B025F937-C7B1-47D3-B67F-A62EFF666E3E}">
          <x14:id>{401FF02D-D4D9-4627-B305-5DE510DD3F30}</x14:id>
        </ext>
      </extLst>
    </cfRule>
    <cfRule type="dataBar" priority="251">
      <dataBar>
        <cfvo type="num" val="0"/>
        <cfvo type="num" val="1"/>
        <color rgb="FF00B0F0"/>
      </dataBar>
      <extLst>
        <ext xmlns:x14="http://schemas.microsoft.com/office/spreadsheetml/2009/9/main" uri="{B025F937-C7B1-47D3-B67F-A62EFF666E3E}">
          <x14:id>{936D923C-F552-4389-87CB-128819FF6F3F}</x14:id>
        </ext>
      </extLst>
    </cfRule>
    <cfRule type="dataBar" priority="252">
      <dataBar>
        <cfvo type="min"/>
        <cfvo type="max"/>
        <color rgb="FF00B0F0"/>
      </dataBar>
      <extLst>
        <ext xmlns:x14="http://schemas.microsoft.com/office/spreadsheetml/2009/9/main" uri="{B025F937-C7B1-47D3-B67F-A62EFF666E3E}">
          <x14:id>{62774E86-3301-4526-AF37-CD08767E5EEF}</x14:id>
        </ext>
      </extLst>
    </cfRule>
    <cfRule type="dataBar" priority="253">
      <dataBar>
        <cfvo type="num" val="0"/>
        <cfvo type="num" val="1"/>
        <color rgb="FF63C384"/>
      </dataBar>
      <extLst>
        <ext xmlns:x14="http://schemas.microsoft.com/office/spreadsheetml/2009/9/main" uri="{B025F937-C7B1-47D3-B67F-A62EFF666E3E}">
          <x14:id>{C69AD0FF-7134-45F0-B2E7-FF8EED61F655}</x14:id>
        </ext>
      </extLst>
    </cfRule>
    <cfRule type="dataBar" priority="254">
      <dataBar>
        <cfvo type="min"/>
        <cfvo type="max"/>
        <color rgb="FF008AEF"/>
      </dataBar>
      <extLst>
        <ext xmlns:x14="http://schemas.microsoft.com/office/spreadsheetml/2009/9/main" uri="{B025F937-C7B1-47D3-B67F-A62EFF666E3E}">
          <x14:id>{855C807C-C2AC-4D8B-9090-73DE08189D1E}</x14:id>
        </ext>
      </extLst>
    </cfRule>
    <cfRule type="dataBar" priority="255">
      <dataBar>
        <cfvo type="num" val="0"/>
        <cfvo type="num" val="1"/>
        <color theme="9" tint="-0.499984740745262"/>
      </dataBar>
      <extLst>
        <ext xmlns:x14="http://schemas.microsoft.com/office/spreadsheetml/2009/9/main" uri="{B025F937-C7B1-47D3-B67F-A62EFF666E3E}">
          <x14:id>{A753B7EB-8465-467A-9350-2CC4C44E3D9C}</x14:id>
        </ext>
      </extLst>
    </cfRule>
    <cfRule type="dataBar" priority="256">
      <dataBar>
        <cfvo type="num" val="0"/>
        <cfvo type="num" val="1"/>
        <color rgb="FF638EC6"/>
      </dataBar>
      <extLst>
        <ext xmlns:x14="http://schemas.microsoft.com/office/spreadsheetml/2009/9/main" uri="{B025F937-C7B1-47D3-B67F-A62EFF666E3E}">
          <x14:id>{F8A1056B-6F09-41FE-BA1E-533EACC75C3F}</x14:id>
        </ext>
      </extLst>
    </cfRule>
  </conditionalFormatting>
  <conditionalFormatting sqref="N9:N25">
    <cfRule type="dataBar" priority="321">
      <dataBar>
        <cfvo type="num" val="0"/>
        <cfvo type="num" val="1"/>
        <color theme="9" tint="-0.499984740745262"/>
      </dataBar>
      <extLst>
        <ext xmlns:x14="http://schemas.microsoft.com/office/spreadsheetml/2009/9/main" uri="{B025F937-C7B1-47D3-B67F-A62EFF666E3E}">
          <x14:id>{CFE656CE-3BA9-4C4B-896C-57B2A52F1E9F}</x14:id>
        </ext>
      </extLst>
    </cfRule>
    <cfRule type="dataBar" priority="322">
      <dataBar>
        <cfvo type="num" val="0"/>
        <cfvo type="num" val="1"/>
        <color rgb="FF638EC6"/>
      </dataBar>
      <extLst>
        <ext xmlns:x14="http://schemas.microsoft.com/office/spreadsheetml/2009/9/main" uri="{B025F937-C7B1-47D3-B67F-A62EFF666E3E}">
          <x14:id>{21910D5D-FCEC-4EAE-8E10-654174F20A52}</x14:id>
        </ext>
      </extLst>
    </cfRule>
    <cfRule type="dataBar" priority="323">
      <dataBar>
        <cfvo type="num" val="0"/>
        <cfvo type="num" val="1"/>
        <color rgb="FF00B0F0"/>
      </dataBar>
      <extLst>
        <ext xmlns:x14="http://schemas.microsoft.com/office/spreadsheetml/2009/9/main" uri="{B025F937-C7B1-47D3-B67F-A62EFF666E3E}">
          <x14:id>{93133720-0AB9-49E2-9E77-2B68C34C6581}</x14:id>
        </ext>
      </extLst>
    </cfRule>
    <cfRule type="dataBar" priority="324">
      <dataBar>
        <cfvo type="min"/>
        <cfvo type="max"/>
        <color rgb="FF00B0F0"/>
      </dataBar>
      <extLst>
        <ext xmlns:x14="http://schemas.microsoft.com/office/spreadsheetml/2009/9/main" uri="{B025F937-C7B1-47D3-B67F-A62EFF666E3E}">
          <x14:id>{C061EF37-9C7A-4062-BAA8-89D59B055E3C}</x14:id>
        </ext>
      </extLst>
    </cfRule>
    <cfRule type="dataBar" priority="325">
      <dataBar>
        <cfvo type="num" val="0"/>
        <cfvo type="num" val="1"/>
        <color rgb="FF63C384"/>
      </dataBar>
      <extLst>
        <ext xmlns:x14="http://schemas.microsoft.com/office/spreadsheetml/2009/9/main" uri="{B025F937-C7B1-47D3-B67F-A62EFF666E3E}">
          <x14:id>{4A38D739-F2E4-4141-B911-E40555714B31}</x14:id>
        </ext>
      </extLst>
    </cfRule>
    <cfRule type="dataBar" priority="326">
      <dataBar>
        <cfvo type="min"/>
        <cfvo type="max"/>
        <color rgb="FF008AEF"/>
      </dataBar>
      <extLst>
        <ext xmlns:x14="http://schemas.microsoft.com/office/spreadsheetml/2009/9/main" uri="{B025F937-C7B1-47D3-B67F-A62EFF666E3E}">
          <x14:id>{099C17E6-CEFF-4B16-B82F-0A089519CC53}</x14:id>
        </ext>
      </extLst>
    </cfRule>
  </conditionalFormatting>
  <conditionalFormatting sqref="N19:N25">
    <cfRule type="dataBar" priority="40">
      <dataBar>
        <cfvo type="num" val="0"/>
        <cfvo type="num" val="1"/>
        <color theme="9" tint="-0.499984740745262"/>
      </dataBar>
      <extLst>
        <ext xmlns:x14="http://schemas.microsoft.com/office/spreadsheetml/2009/9/main" uri="{B025F937-C7B1-47D3-B67F-A62EFF666E3E}">
          <x14:id>{AE589888-0796-4669-8A79-3A7CE5BF8321}</x14:id>
        </ext>
      </extLst>
    </cfRule>
  </conditionalFormatting>
  <conditionalFormatting sqref="N25">
    <cfRule type="dataBar" priority="39">
      <dataBar>
        <cfvo type="num" val="0"/>
        <cfvo type="num" val="1"/>
        <color theme="9" tint="-0.499984740745262"/>
      </dataBar>
      <extLst>
        <ext xmlns:x14="http://schemas.microsoft.com/office/spreadsheetml/2009/9/main" uri="{B025F937-C7B1-47D3-B67F-A62EFF666E3E}">
          <x14:id>{82F42EC5-2E6E-4093-8865-A64CBEC0B920}</x14:id>
        </ext>
      </extLst>
    </cfRule>
  </conditionalFormatting>
  <conditionalFormatting sqref="N29:N38">
    <cfRule type="dataBar" priority="285">
      <dataBar>
        <cfvo type="num" val="0"/>
        <cfvo type="num" val="1"/>
        <color theme="9" tint="-0.499984740745262"/>
      </dataBar>
      <extLst>
        <ext xmlns:x14="http://schemas.microsoft.com/office/spreadsheetml/2009/9/main" uri="{B025F937-C7B1-47D3-B67F-A62EFF666E3E}">
          <x14:id>{8F4BCDC3-A3A7-4C41-AFC9-3A0E20299B9C}</x14:id>
        </ext>
      </extLst>
    </cfRule>
    <cfRule type="dataBar" priority="286">
      <dataBar>
        <cfvo type="num" val="0"/>
        <cfvo type="num" val="1"/>
        <color rgb="FF638EC6"/>
      </dataBar>
      <extLst>
        <ext xmlns:x14="http://schemas.microsoft.com/office/spreadsheetml/2009/9/main" uri="{B025F937-C7B1-47D3-B67F-A62EFF666E3E}">
          <x14:id>{A26E97BE-D35B-4CD1-8C3D-D991D2B802B4}</x14:id>
        </ext>
      </extLst>
    </cfRule>
    <cfRule type="dataBar" priority="287">
      <dataBar>
        <cfvo type="num" val="0"/>
        <cfvo type="num" val="1"/>
        <color rgb="FF00B0F0"/>
      </dataBar>
      <extLst>
        <ext xmlns:x14="http://schemas.microsoft.com/office/spreadsheetml/2009/9/main" uri="{B025F937-C7B1-47D3-B67F-A62EFF666E3E}">
          <x14:id>{4EB94E74-CA9B-49FB-A1C0-84A6DC54BBDF}</x14:id>
        </ext>
      </extLst>
    </cfRule>
    <cfRule type="dataBar" priority="288">
      <dataBar>
        <cfvo type="min"/>
        <cfvo type="max"/>
        <color rgb="FF00B0F0"/>
      </dataBar>
      <extLst>
        <ext xmlns:x14="http://schemas.microsoft.com/office/spreadsheetml/2009/9/main" uri="{B025F937-C7B1-47D3-B67F-A62EFF666E3E}">
          <x14:id>{18D2A8A4-9104-4564-947B-E6CB9736B5F9}</x14:id>
        </ext>
      </extLst>
    </cfRule>
    <cfRule type="dataBar" priority="289">
      <dataBar>
        <cfvo type="num" val="0"/>
        <cfvo type="num" val="1"/>
        <color rgb="FF63C384"/>
      </dataBar>
      <extLst>
        <ext xmlns:x14="http://schemas.microsoft.com/office/spreadsheetml/2009/9/main" uri="{B025F937-C7B1-47D3-B67F-A62EFF666E3E}">
          <x14:id>{B350F636-4339-4259-BEE2-49B8AF7733E4}</x14:id>
        </ext>
      </extLst>
    </cfRule>
    <cfRule type="dataBar" priority="290">
      <dataBar>
        <cfvo type="min"/>
        <cfvo type="max"/>
        <color rgb="FF008AEF"/>
      </dataBar>
      <extLst>
        <ext xmlns:x14="http://schemas.microsoft.com/office/spreadsheetml/2009/9/main" uri="{B025F937-C7B1-47D3-B67F-A62EFF666E3E}">
          <x14:id>{078FB606-454C-4709-9AE3-3A63AF8B8328}</x14:id>
        </ext>
      </extLst>
    </cfRule>
  </conditionalFormatting>
  <conditionalFormatting sqref="N42:N47">
    <cfRule type="dataBar" priority="279">
      <dataBar>
        <cfvo type="num" val="0"/>
        <cfvo type="num" val="1"/>
        <color theme="9" tint="-0.499984740745262"/>
      </dataBar>
      <extLst>
        <ext xmlns:x14="http://schemas.microsoft.com/office/spreadsheetml/2009/9/main" uri="{B025F937-C7B1-47D3-B67F-A62EFF666E3E}">
          <x14:id>{0BD51B1F-90BC-49D9-AE4A-91122473ABFC}</x14:id>
        </ext>
      </extLst>
    </cfRule>
    <cfRule type="dataBar" priority="280">
      <dataBar>
        <cfvo type="num" val="0"/>
        <cfvo type="num" val="1"/>
        <color rgb="FF638EC6"/>
      </dataBar>
      <extLst>
        <ext xmlns:x14="http://schemas.microsoft.com/office/spreadsheetml/2009/9/main" uri="{B025F937-C7B1-47D3-B67F-A62EFF666E3E}">
          <x14:id>{E7F0A589-C897-403A-A30C-B6781EFB2FB9}</x14:id>
        </ext>
      </extLst>
    </cfRule>
    <cfRule type="dataBar" priority="281">
      <dataBar>
        <cfvo type="num" val="0"/>
        <cfvo type="num" val="1"/>
        <color rgb="FF00B0F0"/>
      </dataBar>
      <extLst>
        <ext xmlns:x14="http://schemas.microsoft.com/office/spreadsheetml/2009/9/main" uri="{B025F937-C7B1-47D3-B67F-A62EFF666E3E}">
          <x14:id>{C1C61808-DCA0-475E-9B94-0DBE282C49DD}</x14:id>
        </ext>
      </extLst>
    </cfRule>
    <cfRule type="dataBar" priority="282">
      <dataBar>
        <cfvo type="min"/>
        <cfvo type="max"/>
        <color rgb="FF00B0F0"/>
      </dataBar>
      <extLst>
        <ext xmlns:x14="http://schemas.microsoft.com/office/spreadsheetml/2009/9/main" uri="{B025F937-C7B1-47D3-B67F-A62EFF666E3E}">
          <x14:id>{33A3915D-2828-46D6-B169-AE1D79D9BBAF}</x14:id>
        </ext>
      </extLst>
    </cfRule>
    <cfRule type="dataBar" priority="283">
      <dataBar>
        <cfvo type="num" val="0"/>
        <cfvo type="num" val="1"/>
        <color rgb="FF63C384"/>
      </dataBar>
      <extLst>
        <ext xmlns:x14="http://schemas.microsoft.com/office/spreadsheetml/2009/9/main" uri="{B025F937-C7B1-47D3-B67F-A62EFF666E3E}">
          <x14:id>{F5F6AA09-62E6-41C4-89EB-9CB74D2D794D}</x14:id>
        </ext>
      </extLst>
    </cfRule>
    <cfRule type="dataBar" priority="284">
      <dataBar>
        <cfvo type="min"/>
        <cfvo type="max"/>
        <color rgb="FF008AEF"/>
      </dataBar>
      <extLst>
        <ext xmlns:x14="http://schemas.microsoft.com/office/spreadsheetml/2009/9/main" uri="{B025F937-C7B1-47D3-B67F-A62EFF666E3E}">
          <x14:id>{D16C19B0-898D-40FB-BD65-F371D31A76B6}</x14:id>
        </ext>
      </extLst>
    </cfRule>
  </conditionalFormatting>
  <conditionalFormatting sqref="N51:N56">
    <cfRule type="dataBar" priority="273">
      <dataBar>
        <cfvo type="num" val="0"/>
        <cfvo type="num" val="1"/>
        <color theme="9" tint="-0.499984740745262"/>
      </dataBar>
      <extLst>
        <ext xmlns:x14="http://schemas.microsoft.com/office/spreadsheetml/2009/9/main" uri="{B025F937-C7B1-47D3-B67F-A62EFF666E3E}">
          <x14:id>{1D4AAD1C-173D-4B4E-A142-9DE60476B0B7}</x14:id>
        </ext>
      </extLst>
    </cfRule>
    <cfRule type="dataBar" priority="274">
      <dataBar>
        <cfvo type="num" val="0"/>
        <cfvo type="num" val="1"/>
        <color rgb="FF638EC6"/>
      </dataBar>
      <extLst>
        <ext xmlns:x14="http://schemas.microsoft.com/office/spreadsheetml/2009/9/main" uri="{B025F937-C7B1-47D3-B67F-A62EFF666E3E}">
          <x14:id>{BAE3D53D-5A27-4283-9A56-C8AA39A940A5}</x14:id>
        </ext>
      </extLst>
    </cfRule>
    <cfRule type="dataBar" priority="275">
      <dataBar>
        <cfvo type="num" val="0"/>
        <cfvo type="num" val="1"/>
        <color rgb="FF00B0F0"/>
      </dataBar>
      <extLst>
        <ext xmlns:x14="http://schemas.microsoft.com/office/spreadsheetml/2009/9/main" uri="{B025F937-C7B1-47D3-B67F-A62EFF666E3E}">
          <x14:id>{0BA277A8-6249-4C72-B13A-C46E5C74BABA}</x14:id>
        </ext>
      </extLst>
    </cfRule>
    <cfRule type="dataBar" priority="276">
      <dataBar>
        <cfvo type="min"/>
        <cfvo type="max"/>
        <color rgb="FF00B0F0"/>
      </dataBar>
      <extLst>
        <ext xmlns:x14="http://schemas.microsoft.com/office/spreadsheetml/2009/9/main" uri="{B025F937-C7B1-47D3-B67F-A62EFF666E3E}">
          <x14:id>{7C64CCE3-05BB-42C1-8E90-B6722BBAADF6}</x14:id>
        </ext>
      </extLst>
    </cfRule>
    <cfRule type="dataBar" priority="277">
      <dataBar>
        <cfvo type="num" val="0"/>
        <cfvo type="num" val="1"/>
        <color rgb="FF63C384"/>
      </dataBar>
      <extLst>
        <ext xmlns:x14="http://schemas.microsoft.com/office/spreadsheetml/2009/9/main" uri="{B025F937-C7B1-47D3-B67F-A62EFF666E3E}">
          <x14:id>{61848852-CB5B-46DA-8F03-E6BDAA2EFCB6}</x14:id>
        </ext>
      </extLst>
    </cfRule>
    <cfRule type="dataBar" priority="278">
      <dataBar>
        <cfvo type="min"/>
        <cfvo type="max"/>
        <color rgb="FF008AEF"/>
      </dataBar>
      <extLst>
        <ext xmlns:x14="http://schemas.microsoft.com/office/spreadsheetml/2009/9/main" uri="{B025F937-C7B1-47D3-B67F-A62EFF666E3E}">
          <x14:id>{316883A3-6303-487E-89EB-92AA0CFAD606}</x14:id>
        </ext>
      </extLst>
    </cfRule>
  </conditionalFormatting>
  <conditionalFormatting sqref="N59:N64">
    <cfRule type="dataBar" priority="267">
      <dataBar>
        <cfvo type="num" val="0"/>
        <cfvo type="num" val="1"/>
        <color theme="9" tint="-0.499984740745262"/>
      </dataBar>
      <extLst>
        <ext xmlns:x14="http://schemas.microsoft.com/office/spreadsheetml/2009/9/main" uri="{B025F937-C7B1-47D3-B67F-A62EFF666E3E}">
          <x14:id>{D46920CD-F817-4743-A48F-2CF7FCC66CAD}</x14:id>
        </ext>
      </extLst>
    </cfRule>
    <cfRule type="dataBar" priority="268">
      <dataBar>
        <cfvo type="num" val="0"/>
        <cfvo type="num" val="1"/>
        <color rgb="FF638EC6"/>
      </dataBar>
      <extLst>
        <ext xmlns:x14="http://schemas.microsoft.com/office/spreadsheetml/2009/9/main" uri="{B025F937-C7B1-47D3-B67F-A62EFF666E3E}">
          <x14:id>{B11174E3-9DEC-4C52-9A89-FF91829977EB}</x14:id>
        </ext>
      </extLst>
    </cfRule>
    <cfRule type="dataBar" priority="269">
      <dataBar>
        <cfvo type="num" val="0"/>
        <cfvo type="num" val="1"/>
        <color rgb="FF00B0F0"/>
      </dataBar>
      <extLst>
        <ext xmlns:x14="http://schemas.microsoft.com/office/spreadsheetml/2009/9/main" uri="{B025F937-C7B1-47D3-B67F-A62EFF666E3E}">
          <x14:id>{FAB5CDA7-4ABF-4D09-A51F-339F2DC4AD9C}</x14:id>
        </ext>
      </extLst>
    </cfRule>
    <cfRule type="dataBar" priority="270">
      <dataBar>
        <cfvo type="min"/>
        <cfvo type="max"/>
        <color rgb="FF00B0F0"/>
      </dataBar>
      <extLst>
        <ext xmlns:x14="http://schemas.microsoft.com/office/spreadsheetml/2009/9/main" uri="{B025F937-C7B1-47D3-B67F-A62EFF666E3E}">
          <x14:id>{97B28B72-901E-4992-925F-04BD7E13B4D5}</x14:id>
        </ext>
      </extLst>
    </cfRule>
    <cfRule type="dataBar" priority="271">
      <dataBar>
        <cfvo type="num" val="0"/>
        <cfvo type="num" val="1"/>
        <color rgb="FF63C384"/>
      </dataBar>
      <extLst>
        <ext xmlns:x14="http://schemas.microsoft.com/office/spreadsheetml/2009/9/main" uri="{B025F937-C7B1-47D3-B67F-A62EFF666E3E}">
          <x14:id>{2C8F9798-BC7E-4034-828B-2E32BA6E3BA9}</x14:id>
        </ext>
      </extLst>
    </cfRule>
    <cfRule type="dataBar" priority="272">
      <dataBar>
        <cfvo type="min"/>
        <cfvo type="max"/>
        <color rgb="FF008AEF"/>
      </dataBar>
      <extLst>
        <ext xmlns:x14="http://schemas.microsoft.com/office/spreadsheetml/2009/9/main" uri="{B025F937-C7B1-47D3-B67F-A62EFF666E3E}">
          <x14:id>{969429C4-4C63-4C25-B5A9-E44E0328FD87}</x14:id>
        </ext>
      </extLst>
    </cfRule>
  </conditionalFormatting>
  <conditionalFormatting sqref="N67:N72">
    <cfRule type="dataBar" priority="261">
      <dataBar>
        <cfvo type="num" val="0"/>
        <cfvo type="num" val="1"/>
        <color theme="9" tint="-0.499984740745262"/>
      </dataBar>
      <extLst>
        <ext xmlns:x14="http://schemas.microsoft.com/office/spreadsheetml/2009/9/main" uri="{B025F937-C7B1-47D3-B67F-A62EFF666E3E}">
          <x14:id>{3B3EF20D-7EFA-4A0C-8439-4DFA2BB6CAD6}</x14:id>
        </ext>
      </extLst>
    </cfRule>
    <cfRule type="dataBar" priority="262">
      <dataBar>
        <cfvo type="num" val="0"/>
        <cfvo type="num" val="1"/>
        <color rgb="FF638EC6"/>
      </dataBar>
      <extLst>
        <ext xmlns:x14="http://schemas.microsoft.com/office/spreadsheetml/2009/9/main" uri="{B025F937-C7B1-47D3-B67F-A62EFF666E3E}">
          <x14:id>{624D1BD8-C1DE-45A0-BD35-B8AD393FA311}</x14:id>
        </ext>
      </extLst>
    </cfRule>
    <cfRule type="dataBar" priority="263">
      <dataBar>
        <cfvo type="num" val="0"/>
        <cfvo type="num" val="1"/>
        <color rgb="FF00B0F0"/>
      </dataBar>
      <extLst>
        <ext xmlns:x14="http://schemas.microsoft.com/office/spreadsheetml/2009/9/main" uri="{B025F937-C7B1-47D3-B67F-A62EFF666E3E}">
          <x14:id>{7DFD9E91-EE9D-449C-9C59-138907A489FA}</x14:id>
        </ext>
      </extLst>
    </cfRule>
    <cfRule type="dataBar" priority="264">
      <dataBar>
        <cfvo type="min"/>
        <cfvo type="max"/>
        <color rgb="FF00B0F0"/>
      </dataBar>
      <extLst>
        <ext xmlns:x14="http://schemas.microsoft.com/office/spreadsheetml/2009/9/main" uri="{B025F937-C7B1-47D3-B67F-A62EFF666E3E}">
          <x14:id>{E212CC1C-CBE8-4452-8694-2A29479CF036}</x14:id>
        </ext>
      </extLst>
    </cfRule>
    <cfRule type="dataBar" priority="265">
      <dataBar>
        <cfvo type="num" val="0"/>
        <cfvo type="num" val="1"/>
        <color rgb="FF63C384"/>
      </dataBar>
      <extLst>
        <ext xmlns:x14="http://schemas.microsoft.com/office/spreadsheetml/2009/9/main" uri="{B025F937-C7B1-47D3-B67F-A62EFF666E3E}">
          <x14:id>{F35DEFC4-E5FE-4051-A401-73E183272221}</x14:id>
        </ext>
      </extLst>
    </cfRule>
    <cfRule type="dataBar" priority="266">
      <dataBar>
        <cfvo type="min"/>
        <cfvo type="max"/>
        <color rgb="FF008AEF"/>
      </dataBar>
      <extLst>
        <ext xmlns:x14="http://schemas.microsoft.com/office/spreadsheetml/2009/9/main" uri="{B025F937-C7B1-47D3-B67F-A62EFF666E3E}">
          <x14:id>{13AA3C31-D511-40B5-AF53-E205FE2B7450}</x14:id>
        </ext>
      </extLst>
    </cfRule>
  </conditionalFormatting>
  <conditionalFormatting sqref="P9:P25">
    <cfRule type="dataBar" priority="33">
      <dataBar>
        <cfvo type="num" val="0"/>
        <cfvo type="num" val="1"/>
        <color theme="9" tint="-0.499984740745262"/>
      </dataBar>
      <extLst>
        <ext xmlns:x14="http://schemas.microsoft.com/office/spreadsheetml/2009/9/main" uri="{B025F937-C7B1-47D3-B67F-A62EFF666E3E}">
          <x14:id>{2EBFBD7A-520A-47FA-A137-FBE4545BBDB9}</x14:id>
        </ext>
      </extLst>
    </cfRule>
    <cfRule type="dataBar" priority="34">
      <dataBar>
        <cfvo type="num" val="0"/>
        <cfvo type="num" val="1"/>
        <color rgb="FF638EC6"/>
      </dataBar>
      <extLst>
        <ext xmlns:x14="http://schemas.microsoft.com/office/spreadsheetml/2009/9/main" uri="{B025F937-C7B1-47D3-B67F-A62EFF666E3E}">
          <x14:id>{EDAF61C9-B1BF-4BF1-A3DF-F897BE0356D7}</x14:id>
        </ext>
      </extLst>
    </cfRule>
    <cfRule type="dataBar" priority="35">
      <dataBar>
        <cfvo type="num" val="0"/>
        <cfvo type="num" val="1"/>
        <color rgb="FF00B0F0"/>
      </dataBar>
      <extLst>
        <ext xmlns:x14="http://schemas.microsoft.com/office/spreadsheetml/2009/9/main" uri="{B025F937-C7B1-47D3-B67F-A62EFF666E3E}">
          <x14:id>{ACE5A53E-2364-4482-BAB3-3A64C1082F54}</x14:id>
        </ext>
      </extLst>
    </cfRule>
    <cfRule type="dataBar" priority="36">
      <dataBar>
        <cfvo type="min"/>
        <cfvo type="max"/>
        <color rgb="FF00B0F0"/>
      </dataBar>
      <extLst>
        <ext xmlns:x14="http://schemas.microsoft.com/office/spreadsheetml/2009/9/main" uri="{B025F937-C7B1-47D3-B67F-A62EFF666E3E}">
          <x14:id>{46AA501A-21FD-4E8D-B360-885D0BF6FB1E}</x14:id>
        </ext>
      </extLst>
    </cfRule>
    <cfRule type="dataBar" priority="37">
      <dataBar>
        <cfvo type="num" val="0"/>
        <cfvo type="num" val="1"/>
        <color rgb="FF63C384"/>
      </dataBar>
      <extLst>
        <ext xmlns:x14="http://schemas.microsoft.com/office/spreadsheetml/2009/9/main" uri="{B025F937-C7B1-47D3-B67F-A62EFF666E3E}">
          <x14:id>{00F9E3B1-2F9F-4607-8D41-4B58267B14F1}</x14:id>
        </ext>
      </extLst>
    </cfRule>
    <cfRule type="dataBar" priority="38">
      <dataBar>
        <cfvo type="min"/>
        <cfvo type="max"/>
        <color rgb="FF008AEF"/>
      </dataBar>
      <extLst>
        <ext xmlns:x14="http://schemas.microsoft.com/office/spreadsheetml/2009/9/main" uri="{B025F937-C7B1-47D3-B67F-A62EFF666E3E}">
          <x14:id>{02108D24-2911-4B74-86FF-1E4F222022F7}</x14:id>
        </ext>
      </extLst>
    </cfRule>
  </conditionalFormatting>
  <conditionalFormatting sqref="P19:P25">
    <cfRule type="dataBar" priority="32">
      <dataBar>
        <cfvo type="num" val="0"/>
        <cfvo type="num" val="1"/>
        <color theme="9" tint="-0.499984740745262"/>
      </dataBar>
      <extLst>
        <ext xmlns:x14="http://schemas.microsoft.com/office/spreadsheetml/2009/9/main" uri="{B025F937-C7B1-47D3-B67F-A62EFF666E3E}">
          <x14:id>{5A3BEF45-5A72-41E0-A328-8E18C1194112}</x14:id>
        </ext>
      </extLst>
    </cfRule>
  </conditionalFormatting>
  <conditionalFormatting sqref="P25">
    <cfRule type="dataBar" priority="31">
      <dataBar>
        <cfvo type="num" val="0"/>
        <cfvo type="num" val="1"/>
        <color theme="9" tint="-0.499984740745262"/>
      </dataBar>
      <extLst>
        <ext xmlns:x14="http://schemas.microsoft.com/office/spreadsheetml/2009/9/main" uri="{B025F937-C7B1-47D3-B67F-A62EFF666E3E}">
          <x14:id>{E8FA36F0-3326-449F-AAA3-D250B9BDF5C5}</x14:id>
        </ext>
      </extLst>
    </cfRule>
  </conditionalFormatting>
  <conditionalFormatting sqref="P29:P38">
    <cfRule type="dataBar" priority="25">
      <dataBar>
        <cfvo type="num" val="0"/>
        <cfvo type="num" val="1"/>
        <color theme="9" tint="-0.499984740745262"/>
      </dataBar>
      <extLst>
        <ext xmlns:x14="http://schemas.microsoft.com/office/spreadsheetml/2009/9/main" uri="{B025F937-C7B1-47D3-B67F-A62EFF666E3E}">
          <x14:id>{8149E92C-99E7-4BBB-8DFD-B2D54400AB27}</x14:id>
        </ext>
      </extLst>
    </cfRule>
    <cfRule type="dataBar" priority="26">
      <dataBar>
        <cfvo type="num" val="0"/>
        <cfvo type="num" val="1"/>
        <color rgb="FF638EC6"/>
      </dataBar>
      <extLst>
        <ext xmlns:x14="http://schemas.microsoft.com/office/spreadsheetml/2009/9/main" uri="{B025F937-C7B1-47D3-B67F-A62EFF666E3E}">
          <x14:id>{9976249E-7C05-4532-9841-439F558CC1AF}</x14:id>
        </ext>
      </extLst>
    </cfRule>
    <cfRule type="dataBar" priority="27">
      <dataBar>
        <cfvo type="num" val="0"/>
        <cfvo type="num" val="1"/>
        <color rgb="FF00B0F0"/>
      </dataBar>
      <extLst>
        <ext xmlns:x14="http://schemas.microsoft.com/office/spreadsheetml/2009/9/main" uri="{B025F937-C7B1-47D3-B67F-A62EFF666E3E}">
          <x14:id>{87E1CAC6-B41D-4F0C-A5C1-7F09912CCB92}</x14:id>
        </ext>
      </extLst>
    </cfRule>
    <cfRule type="dataBar" priority="28">
      <dataBar>
        <cfvo type="min"/>
        <cfvo type="max"/>
        <color rgb="FF00B0F0"/>
      </dataBar>
      <extLst>
        <ext xmlns:x14="http://schemas.microsoft.com/office/spreadsheetml/2009/9/main" uri="{B025F937-C7B1-47D3-B67F-A62EFF666E3E}">
          <x14:id>{A030150E-517E-4C96-886F-DE10D79B7D4F}</x14:id>
        </ext>
      </extLst>
    </cfRule>
    <cfRule type="dataBar" priority="29">
      <dataBar>
        <cfvo type="num" val="0"/>
        <cfvo type="num" val="1"/>
        <color rgb="FF63C384"/>
      </dataBar>
      <extLst>
        <ext xmlns:x14="http://schemas.microsoft.com/office/spreadsheetml/2009/9/main" uri="{B025F937-C7B1-47D3-B67F-A62EFF666E3E}">
          <x14:id>{A42965C1-5256-48EB-853B-CF159F1F997A}</x14:id>
        </ext>
      </extLst>
    </cfRule>
    <cfRule type="dataBar" priority="30">
      <dataBar>
        <cfvo type="min"/>
        <cfvo type="max"/>
        <color rgb="FF008AEF"/>
      </dataBar>
      <extLst>
        <ext xmlns:x14="http://schemas.microsoft.com/office/spreadsheetml/2009/9/main" uri="{B025F937-C7B1-47D3-B67F-A62EFF666E3E}">
          <x14:id>{F657A536-9EA7-4BC0-A0CA-544106099DC7}</x14:id>
        </ext>
      </extLst>
    </cfRule>
  </conditionalFormatting>
  <conditionalFormatting sqref="P42:P47">
    <cfRule type="dataBar" priority="19">
      <dataBar>
        <cfvo type="num" val="0"/>
        <cfvo type="num" val="1"/>
        <color theme="9" tint="-0.499984740745262"/>
      </dataBar>
      <extLst>
        <ext xmlns:x14="http://schemas.microsoft.com/office/spreadsheetml/2009/9/main" uri="{B025F937-C7B1-47D3-B67F-A62EFF666E3E}">
          <x14:id>{BD16251A-DEF1-4306-AC2A-23554B9775CE}</x14:id>
        </ext>
      </extLst>
    </cfRule>
    <cfRule type="dataBar" priority="20">
      <dataBar>
        <cfvo type="num" val="0"/>
        <cfvo type="num" val="1"/>
        <color rgb="FF638EC6"/>
      </dataBar>
      <extLst>
        <ext xmlns:x14="http://schemas.microsoft.com/office/spreadsheetml/2009/9/main" uri="{B025F937-C7B1-47D3-B67F-A62EFF666E3E}">
          <x14:id>{65B28452-DA0C-49D6-9736-7DEBA0D8B2C1}</x14:id>
        </ext>
      </extLst>
    </cfRule>
    <cfRule type="dataBar" priority="21">
      <dataBar>
        <cfvo type="num" val="0"/>
        <cfvo type="num" val="1"/>
        <color rgb="FF00B0F0"/>
      </dataBar>
      <extLst>
        <ext xmlns:x14="http://schemas.microsoft.com/office/spreadsheetml/2009/9/main" uri="{B025F937-C7B1-47D3-B67F-A62EFF666E3E}">
          <x14:id>{A0E9666F-7BC8-4410-975F-6BD7AE350F7C}</x14:id>
        </ext>
      </extLst>
    </cfRule>
    <cfRule type="dataBar" priority="22">
      <dataBar>
        <cfvo type="min"/>
        <cfvo type="max"/>
        <color rgb="FF00B0F0"/>
      </dataBar>
      <extLst>
        <ext xmlns:x14="http://schemas.microsoft.com/office/spreadsheetml/2009/9/main" uri="{B025F937-C7B1-47D3-B67F-A62EFF666E3E}">
          <x14:id>{900C015B-A962-49F0-9D4F-15F9D523887C}</x14:id>
        </ext>
      </extLst>
    </cfRule>
    <cfRule type="dataBar" priority="23">
      <dataBar>
        <cfvo type="num" val="0"/>
        <cfvo type="num" val="1"/>
        <color rgb="FF63C384"/>
      </dataBar>
      <extLst>
        <ext xmlns:x14="http://schemas.microsoft.com/office/spreadsheetml/2009/9/main" uri="{B025F937-C7B1-47D3-B67F-A62EFF666E3E}">
          <x14:id>{B2A1F165-9EA3-41A4-AA40-70D3ACDC0F6F}</x14:id>
        </ext>
      </extLst>
    </cfRule>
    <cfRule type="dataBar" priority="24">
      <dataBar>
        <cfvo type="min"/>
        <cfvo type="max"/>
        <color rgb="FF008AEF"/>
      </dataBar>
      <extLst>
        <ext xmlns:x14="http://schemas.microsoft.com/office/spreadsheetml/2009/9/main" uri="{B025F937-C7B1-47D3-B67F-A62EFF666E3E}">
          <x14:id>{2A4B56C1-97A3-4227-83D0-39D246D5812C}</x14:id>
        </ext>
      </extLst>
    </cfRule>
  </conditionalFormatting>
  <conditionalFormatting sqref="P51:P55">
    <cfRule type="dataBar" priority="13">
      <dataBar>
        <cfvo type="num" val="0"/>
        <cfvo type="num" val="1"/>
        <color theme="9" tint="-0.499984740745262"/>
      </dataBar>
      <extLst>
        <ext xmlns:x14="http://schemas.microsoft.com/office/spreadsheetml/2009/9/main" uri="{B025F937-C7B1-47D3-B67F-A62EFF666E3E}">
          <x14:id>{39FDD380-D014-4FF6-9905-5F7FAB313095}</x14:id>
        </ext>
      </extLst>
    </cfRule>
    <cfRule type="dataBar" priority="14">
      <dataBar>
        <cfvo type="num" val="0"/>
        <cfvo type="num" val="1"/>
        <color rgb="FF638EC6"/>
      </dataBar>
      <extLst>
        <ext xmlns:x14="http://schemas.microsoft.com/office/spreadsheetml/2009/9/main" uri="{B025F937-C7B1-47D3-B67F-A62EFF666E3E}">
          <x14:id>{A11AF315-0E94-448A-BA9D-3DA47FA2CC0A}</x14:id>
        </ext>
      </extLst>
    </cfRule>
    <cfRule type="dataBar" priority="15">
      <dataBar>
        <cfvo type="num" val="0"/>
        <cfvo type="num" val="1"/>
        <color rgb="FF00B0F0"/>
      </dataBar>
      <extLst>
        <ext xmlns:x14="http://schemas.microsoft.com/office/spreadsheetml/2009/9/main" uri="{B025F937-C7B1-47D3-B67F-A62EFF666E3E}">
          <x14:id>{17C58F48-BBA6-4AC6-94D8-D4DD4CDFC77B}</x14:id>
        </ext>
      </extLst>
    </cfRule>
    <cfRule type="dataBar" priority="16">
      <dataBar>
        <cfvo type="min"/>
        <cfvo type="max"/>
        <color rgb="FF00B0F0"/>
      </dataBar>
      <extLst>
        <ext xmlns:x14="http://schemas.microsoft.com/office/spreadsheetml/2009/9/main" uri="{B025F937-C7B1-47D3-B67F-A62EFF666E3E}">
          <x14:id>{8BDCF9F4-5A2E-4CD8-8637-ABD301500629}</x14:id>
        </ext>
      </extLst>
    </cfRule>
    <cfRule type="dataBar" priority="17">
      <dataBar>
        <cfvo type="num" val="0"/>
        <cfvo type="num" val="1"/>
        <color rgb="FF63C384"/>
      </dataBar>
      <extLst>
        <ext xmlns:x14="http://schemas.microsoft.com/office/spreadsheetml/2009/9/main" uri="{B025F937-C7B1-47D3-B67F-A62EFF666E3E}">
          <x14:id>{B24A0DBB-E9DB-40C9-9BDC-E4ED59B327F1}</x14:id>
        </ext>
      </extLst>
    </cfRule>
    <cfRule type="dataBar" priority="18">
      <dataBar>
        <cfvo type="min"/>
        <cfvo type="max"/>
        <color rgb="FF008AEF"/>
      </dataBar>
      <extLst>
        <ext xmlns:x14="http://schemas.microsoft.com/office/spreadsheetml/2009/9/main" uri="{B025F937-C7B1-47D3-B67F-A62EFF666E3E}">
          <x14:id>{3F1E5F8A-AE53-4555-AB07-00EC2A8E247B}</x14:id>
        </ext>
      </extLst>
    </cfRule>
  </conditionalFormatting>
  <conditionalFormatting sqref="P56">
    <cfRule type="dataBar" priority="301">
      <dataBar>
        <cfvo type="num" val="0"/>
        <cfvo type="num" val="1"/>
        <color rgb="FF00B0F0"/>
      </dataBar>
      <extLst>
        <ext xmlns:x14="http://schemas.microsoft.com/office/spreadsheetml/2009/9/main" uri="{B025F937-C7B1-47D3-B67F-A62EFF666E3E}">
          <x14:id>{BF705495-AA6C-41B3-8E4D-94DB22E45029}</x14:id>
        </ext>
      </extLst>
    </cfRule>
    <cfRule type="dataBar" priority="302">
      <dataBar>
        <cfvo type="min"/>
        <cfvo type="max"/>
        <color rgb="FF00B0F0"/>
      </dataBar>
      <extLst>
        <ext xmlns:x14="http://schemas.microsoft.com/office/spreadsheetml/2009/9/main" uri="{B025F937-C7B1-47D3-B67F-A62EFF666E3E}">
          <x14:id>{C9643FDA-1E22-4991-A5F3-A805110593BB}</x14:id>
        </ext>
      </extLst>
    </cfRule>
    <cfRule type="dataBar" priority="303">
      <dataBar>
        <cfvo type="num" val="0"/>
        <cfvo type="num" val="1"/>
        <color rgb="FF638EC6"/>
      </dataBar>
      <extLst>
        <ext xmlns:x14="http://schemas.microsoft.com/office/spreadsheetml/2009/9/main" uri="{B025F937-C7B1-47D3-B67F-A62EFF666E3E}">
          <x14:id>{C661C922-E9CA-4BA5-AC01-076D603B9FD3}</x14:id>
        </ext>
      </extLst>
    </cfRule>
    <cfRule type="dataBar" priority="304">
      <dataBar>
        <cfvo type="min"/>
        <cfvo type="max"/>
        <color rgb="FF008AEF"/>
      </dataBar>
      <extLst>
        <ext xmlns:x14="http://schemas.microsoft.com/office/spreadsheetml/2009/9/main" uri="{B025F937-C7B1-47D3-B67F-A62EFF666E3E}">
          <x14:id>{B767B6A8-AD77-4DD2-9E96-0EB4D5C5D80C}</x14:id>
        </ext>
      </extLst>
    </cfRule>
    <cfRule type="dataBar" priority="305">
      <dataBar>
        <cfvo type="num" val="0"/>
        <cfvo type="num" val="1"/>
        <color rgb="FF63C384"/>
      </dataBar>
      <extLst>
        <ext xmlns:x14="http://schemas.microsoft.com/office/spreadsheetml/2009/9/main" uri="{B025F937-C7B1-47D3-B67F-A62EFF666E3E}">
          <x14:id>{7A9DB6BA-C158-4175-BD51-5C4F38CEF566}</x14:id>
        </ext>
      </extLst>
    </cfRule>
  </conditionalFormatting>
  <conditionalFormatting sqref="P59:P63">
    <cfRule type="dataBar" priority="7">
      <dataBar>
        <cfvo type="num" val="0"/>
        <cfvo type="num" val="1"/>
        <color theme="9" tint="-0.499984740745262"/>
      </dataBar>
      <extLst>
        <ext xmlns:x14="http://schemas.microsoft.com/office/spreadsheetml/2009/9/main" uri="{B025F937-C7B1-47D3-B67F-A62EFF666E3E}">
          <x14:id>{668F30FC-EE80-49A6-9C2C-695A36661428}</x14:id>
        </ext>
      </extLst>
    </cfRule>
    <cfRule type="dataBar" priority="8">
      <dataBar>
        <cfvo type="num" val="0"/>
        <cfvo type="num" val="1"/>
        <color rgb="FF638EC6"/>
      </dataBar>
      <extLst>
        <ext xmlns:x14="http://schemas.microsoft.com/office/spreadsheetml/2009/9/main" uri="{B025F937-C7B1-47D3-B67F-A62EFF666E3E}">
          <x14:id>{E5FF48BD-309C-4F07-AF0A-CD6F90993C7A}</x14:id>
        </ext>
      </extLst>
    </cfRule>
    <cfRule type="dataBar" priority="9">
      <dataBar>
        <cfvo type="num" val="0"/>
        <cfvo type="num" val="1"/>
        <color rgb="FF00B0F0"/>
      </dataBar>
      <extLst>
        <ext xmlns:x14="http://schemas.microsoft.com/office/spreadsheetml/2009/9/main" uri="{B025F937-C7B1-47D3-B67F-A62EFF666E3E}">
          <x14:id>{B32944F4-B7DC-4B3B-B06C-05BC432F68D3}</x14:id>
        </ext>
      </extLst>
    </cfRule>
    <cfRule type="dataBar" priority="10">
      <dataBar>
        <cfvo type="min"/>
        <cfvo type="max"/>
        <color rgb="FF00B0F0"/>
      </dataBar>
      <extLst>
        <ext xmlns:x14="http://schemas.microsoft.com/office/spreadsheetml/2009/9/main" uri="{B025F937-C7B1-47D3-B67F-A62EFF666E3E}">
          <x14:id>{66270432-E83D-4DAF-B3FB-FB470D770CF3}</x14:id>
        </ext>
      </extLst>
    </cfRule>
    <cfRule type="dataBar" priority="11">
      <dataBar>
        <cfvo type="num" val="0"/>
        <cfvo type="num" val="1"/>
        <color rgb="FF63C384"/>
      </dataBar>
      <extLst>
        <ext xmlns:x14="http://schemas.microsoft.com/office/spreadsheetml/2009/9/main" uri="{B025F937-C7B1-47D3-B67F-A62EFF666E3E}">
          <x14:id>{C6F8AE9D-08C5-4A71-A325-08E6370B2813}</x14:id>
        </ext>
      </extLst>
    </cfRule>
    <cfRule type="dataBar" priority="12">
      <dataBar>
        <cfvo type="min"/>
        <cfvo type="max"/>
        <color rgb="FF008AEF"/>
      </dataBar>
      <extLst>
        <ext xmlns:x14="http://schemas.microsoft.com/office/spreadsheetml/2009/9/main" uri="{B025F937-C7B1-47D3-B67F-A62EFF666E3E}">
          <x14:id>{9970F6A8-5519-4F8D-9D1A-3C9B1FDC5420}</x14:id>
        </ext>
      </extLst>
    </cfRule>
  </conditionalFormatting>
  <conditionalFormatting sqref="P64">
    <cfRule type="dataBar" priority="296">
      <dataBar>
        <cfvo type="num" val="0"/>
        <cfvo type="num" val="1"/>
        <color rgb="FF00B0F0"/>
      </dataBar>
      <extLst>
        <ext xmlns:x14="http://schemas.microsoft.com/office/spreadsheetml/2009/9/main" uri="{B025F937-C7B1-47D3-B67F-A62EFF666E3E}">
          <x14:id>{5C98ADD4-58E3-4CE8-B58B-967A4C9F8E65}</x14:id>
        </ext>
      </extLst>
    </cfRule>
    <cfRule type="dataBar" priority="297">
      <dataBar>
        <cfvo type="min"/>
        <cfvo type="max"/>
        <color rgb="FF00B0F0"/>
      </dataBar>
      <extLst>
        <ext xmlns:x14="http://schemas.microsoft.com/office/spreadsheetml/2009/9/main" uri="{B025F937-C7B1-47D3-B67F-A62EFF666E3E}">
          <x14:id>{215FE1C9-61FF-42C5-AFC7-3441C8B422C9}</x14:id>
        </ext>
      </extLst>
    </cfRule>
    <cfRule type="dataBar" priority="298">
      <dataBar>
        <cfvo type="num" val="0"/>
        <cfvo type="num" val="1"/>
        <color rgb="FF638EC6"/>
      </dataBar>
      <extLst>
        <ext xmlns:x14="http://schemas.microsoft.com/office/spreadsheetml/2009/9/main" uri="{B025F937-C7B1-47D3-B67F-A62EFF666E3E}">
          <x14:id>{D1A3F693-AD69-41DD-991F-44F297E4DF2B}</x14:id>
        </ext>
      </extLst>
    </cfRule>
    <cfRule type="dataBar" priority="299">
      <dataBar>
        <cfvo type="min"/>
        <cfvo type="max"/>
        <color rgb="FF008AEF"/>
      </dataBar>
      <extLst>
        <ext xmlns:x14="http://schemas.microsoft.com/office/spreadsheetml/2009/9/main" uri="{B025F937-C7B1-47D3-B67F-A62EFF666E3E}">
          <x14:id>{49AF8837-955C-45AE-8B1C-128CD89187E9}</x14:id>
        </ext>
      </extLst>
    </cfRule>
    <cfRule type="dataBar" priority="300">
      <dataBar>
        <cfvo type="num" val="0"/>
        <cfvo type="num" val="1"/>
        <color rgb="FF63C384"/>
      </dataBar>
      <extLst>
        <ext xmlns:x14="http://schemas.microsoft.com/office/spreadsheetml/2009/9/main" uri="{B025F937-C7B1-47D3-B67F-A62EFF666E3E}">
          <x14:id>{A2DA15A7-4F10-4FA3-895B-A65FC3B7759B}</x14:id>
        </ext>
      </extLst>
    </cfRule>
  </conditionalFormatting>
  <conditionalFormatting sqref="P67:P72">
    <cfRule type="dataBar" priority="1">
      <dataBar>
        <cfvo type="num" val="0"/>
        <cfvo type="num" val="1"/>
        <color theme="9" tint="-0.499984740745262"/>
      </dataBar>
      <extLst>
        <ext xmlns:x14="http://schemas.microsoft.com/office/spreadsheetml/2009/9/main" uri="{B025F937-C7B1-47D3-B67F-A62EFF666E3E}">
          <x14:id>{4285756E-5E61-4B83-BB13-F77EA7ACA836}</x14:id>
        </ext>
      </extLst>
    </cfRule>
    <cfRule type="dataBar" priority="2">
      <dataBar>
        <cfvo type="num" val="0"/>
        <cfvo type="num" val="1"/>
        <color rgb="FF638EC6"/>
      </dataBar>
      <extLst>
        <ext xmlns:x14="http://schemas.microsoft.com/office/spreadsheetml/2009/9/main" uri="{B025F937-C7B1-47D3-B67F-A62EFF666E3E}">
          <x14:id>{130A6E86-DEDA-474B-8C4A-87DE480D801B}</x14:id>
        </ext>
      </extLst>
    </cfRule>
    <cfRule type="dataBar" priority="3">
      <dataBar>
        <cfvo type="num" val="0"/>
        <cfvo type="num" val="1"/>
        <color rgb="FF00B0F0"/>
      </dataBar>
      <extLst>
        <ext xmlns:x14="http://schemas.microsoft.com/office/spreadsheetml/2009/9/main" uri="{B025F937-C7B1-47D3-B67F-A62EFF666E3E}">
          <x14:id>{0220E1BB-980B-4B6E-8C5C-445AC2EF8D62}</x14:id>
        </ext>
      </extLst>
    </cfRule>
    <cfRule type="dataBar" priority="4">
      <dataBar>
        <cfvo type="min"/>
        <cfvo type="max"/>
        <color rgb="FF00B0F0"/>
      </dataBar>
      <extLst>
        <ext xmlns:x14="http://schemas.microsoft.com/office/spreadsheetml/2009/9/main" uri="{B025F937-C7B1-47D3-B67F-A62EFF666E3E}">
          <x14:id>{8CB7E080-7F8B-4F64-A530-30B29C7B002D}</x14:id>
        </ext>
      </extLst>
    </cfRule>
    <cfRule type="dataBar" priority="5">
      <dataBar>
        <cfvo type="num" val="0"/>
        <cfvo type="num" val="1"/>
        <color rgb="FF63C384"/>
      </dataBar>
      <extLst>
        <ext xmlns:x14="http://schemas.microsoft.com/office/spreadsheetml/2009/9/main" uri="{B025F937-C7B1-47D3-B67F-A62EFF666E3E}">
          <x14:id>{0578F3C6-8E98-45F1-9FA6-67F147E6C628}</x14:id>
        </ext>
      </extLst>
    </cfRule>
    <cfRule type="dataBar" priority="6">
      <dataBar>
        <cfvo type="min"/>
        <cfvo type="max"/>
        <color rgb="FF008AEF"/>
      </dataBar>
      <extLst>
        <ext xmlns:x14="http://schemas.microsoft.com/office/spreadsheetml/2009/9/main" uri="{B025F937-C7B1-47D3-B67F-A62EFF666E3E}">
          <x14:id>{E38D6F46-F47D-4D77-8F79-F2AB6E66DF47}</x14:id>
        </ext>
      </extLst>
    </cfRule>
  </conditionalFormatting>
  <conditionalFormatting sqref="R9:R25">
    <cfRule type="dataBar" priority="66">
      <dataBar>
        <cfvo type="num" val="0"/>
        <cfvo type="num" val="1"/>
        <color rgb="FF00B0F0"/>
      </dataBar>
      <extLst>
        <ext xmlns:x14="http://schemas.microsoft.com/office/spreadsheetml/2009/9/main" uri="{B025F937-C7B1-47D3-B67F-A62EFF666E3E}">
          <x14:id>{9CF843DE-4825-4C7F-8A0A-0DF63EEB942A}</x14:id>
        </ext>
      </extLst>
    </cfRule>
    <cfRule type="dataBar" priority="67">
      <dataBar>
        <cfvo type="min"/>
        <cfvo type="max"/>
        <color rgb="FF00B0F0"/>
      </dataBar>
      <extLst>
        <ext xmlns:x14="http://schemas.microsoft.com/office/spreadsheetml/2009/9/main" uri="{B025F937-C7B1-47D3-B67F-A62EFF666E3E}">
          <x14:id>{FEFC9605-BDDF-4F3F-97EE-3466A914A9AD}</x14:id>
        </ext>
      </extLst>
    </cfRule>
    <cfRule type="dataBar" priority="68">
      <dataBar>
        <cfvo type="num" val="0"/>
        <cfvo type="num" val="1"/>
        <color rgb="FF638EC6"/>
      </dataBar>
      <extLst>
        <ext xmlns:x14="http://schemas.microsoft.com/office/spreadsheetml/2009/9/main" uri="{B025F937-C7B1-47D3-B67F-A62EFF666E3E}">
          <x14:id>{688FF663-BB98-4433-9FB9-DBA7DB0DB1DD}</x14:id>
        </ext>
      </extLst>
    </cfRule>
    <cfRule type="dataBar" priority="69">
      <dataBar>
        <cfvo type="min"/>
        <cfvo type="max"/>
        <color rgb="FF008AEF"/>
      </dataBar>
      <extLst>
        <ext xmlns:x14="http://schemas.microsoft.com/office/spreadsheetml/2009/9/main" uri="{B025F937-C7B1-47D3-B67F-A62EFF666E3E}">
          <x14:id>{102D69AF-0A57-4A4B-B174-021B51FC5529}</x14:id>
        </ext>
      </extLst>
    </cfRule>
    <cfRule type="dataBar" priority="70">
      <dataBar>
        <cfvo type="num" val="0"/>
        <cfvo type="num" val="1"/>
        <color rgb="FF63C384"/>
      </dataBar>
      <extLst>
        <ext xmlns:x14="http://schemas.microsoft.com/office/spreadsheetml/2009/9/main" uri="{B025F937-C7B1-47D3-B67F-A62EFF666E3E}">
          <x14:id>{16D19E8F-7F87-4928-AA83-6E9F52EC7E9C}</x14:id>
        </ext>
      </extLst>
    </cfRule>
  </conditionalFormatting>
  <conditionalFormatting sqref="R29:R38">
    <cfRule type="dataBar" priority="61">
      <dataBar>
        <cfvo type="num" val="0"/>
        <cfvo type="num" val="1"/>
        <color rgb="FF00B0F0"/>
      </dataBar>
      <extLst>
        <ext xmlns:x14="http://schemas.microsoft.com/office/spreadsheetml/2009/9/main" uri="{B025F937-C7B1-47D3-B67F-A62EFF666E3E}">
          <x14:id>{E8F4262E-5050-4487-9569-67A601717DB0}</x14:id>
        </ext>
      </extLst>
    </cfRule>
    <cfRule type="dataBar" priority="62">
      <dataBar>
        <cfvo type="min"/>
        <cfvo type="max"/>
        <color rgb="FF00B0F0"/>
      </dataBar>
      <extLst>
        <ext xmlns:x14="http://schemas.microsoft.com/office/spreadsheetml/2009/9/main" uri="{B025F937-C7B1-47D3-B67F-A62EFF666E3E}">
          <x14:id>{E5C40CFE-3A4E-4D8F-BC57-76FD1733B371}</x14:id>
        </ext>
      </extLst>
    </cfRule>
    <cfRule type="dataBar" priority="63">
      <dataBar>
        <cfvo type="num" val="0"/>
        <cfvo type="num" val="1"/>
        <color rgb="FF638EC6"/>
      </dataBar>
      <extLst>
        <ext xmlns:x14="http://schemas.microsoft.com/office/spreadsheetml/2009/9/main" uri="{B025F937-C7B1-47D3-B67F-A62EFF666E3E}">
          <x14:id>{B524E49C-F57D-4DC5-9D93-EA925896BD3C}</x14:id>
        </ext>
      </extLst>
    </cfRule>
    <cfRule type="dataBar" priority="64">
      <dataBar>
        <cfvo type="min"/>
        <cfvo type="max"/>
        <color rgb="FF008AEF"/>
      </dataBar>
      <extLst>
        <ext xmlns:x14="http://schemas.microsoft.com/office/spreadsheetml/2009/9/main" uri="{B025F937-C7B1-47D3-B67F-A62EFF666E3E}">
          <x14:id>{8A58E8CF-8A47-4DC3-A211-76FAABD7ED1F}</x14:id>
        </ext>
      </extLst>
    </cfRule>
    <cfRule type="dataBar" priority="65">
      <dataBar>
        <cfvo type="num" val="0"/>
        <cfvo type="num" val="1"/>
        <color rgb="FF63C384"/>
      </dataBar>
      <extLst>
        <ext xmlns:x14="http://schemas.microsoft.com/office/spreadsheetml/2009/9/main" uri="{B025F937-C7B1-47D3-B67F-A62EFF666E3E}">
          <x14:id>{919656B1-2118-4CB3-8A35-004A2B300EED}</x14:id>
        </ext>
      </extLst>
    </cfRule>
  </conditionalFormatting>
  <conditionalFormatting sqref="R42:R47">
    <cfRule type="dataBar" priority="56">
      <dataBar>
        <cfvo type="num" val="0"/>
        <cfvo type="num" val="1"/>
        <color rgb="FF00B0F0"/>
      </dataBar>
      <extLst>
        <ext xmlns:x14="http://schemas.microsoft.com/office/spreadsheetml/2009/9/main" uri="{B025F937-C7B1-47D3-B67F-A62EFF666E3E}">
          <x14:id>{9C43A02D-FD8F-48F3-B92B-DAF8781E6FC3}</x14:id>
        </ext>
      </extLst>
    </cfRule>
    <cfRule type="dataBar" priority="57">
      <dataBar>
        <cfvo type="min"/>
        <cfvo type="max"/>
        <color rgb="FF00B0F0"/>
      </dataBar>
      <extLst>
        <ext xmlns:x14="http://schemas.microsoft.com/office/spreadsheetml/2009/9/main" uri="{B025F937-C7B1-47D3-B67F-A62EFF666E3E}">
          <x14:id>{3E977379-0177-45CB-8221-13C682FB757F}</x14:id>
        </ext>
      </extLst>
    </cfRule>
    <cfRule type="dataBar" priority="58">
      <dataBar>
        <cfvo type="num" val="0"/>
        <cfvo type="num" val="1"/>
        <color rgb="FF638EC6"/>
      </dataBar>
      <extLst>
        <ext xmlns:x14="http://schemas.microsoft.com/office/spreadsheetml/2009/9/main" uri="{B025F937-C7B1-47D3-B67F-A62EFF666E3E}">
          <x14:id>{4C0E08A1-5E15-453A-8310-CA9A186BF0DF}</x14:id>
        </ext>
      </extLst>
    </cfRule>
    <cfRule type="dataBar" priority="59">
      <dataBar>
        <cfvo type="min"/>
        <cfvo type="max"/>
        <color rgb="FF008AEF"/>
      </dataBar>
      <extLst>
        <ext xmlns:x14="http://schemas.microsoft.com/office/spreadsheetml/2009/9/main" uri="{B025F937-C7B1-47D3-B67F-A62EFF666E3E}">
          <x14:id>{5154F785-1244-48E2-A33E-8E701AB77B96}</x14:id>
        </ext>
      </extLst>
    </cfRule>
    <cfRule type="dataBar" priority="60">
      <dataBar>
        <cfvo type="num" val="0"/>
        <cfvo type="num" val="1"/>
        <color rgb="FF63C384"/>
      </dataBar>
      <extLst>
        <ext xmlns:x14="http://schemas.microsoft.com/office/spreadsheetml/2009/9/main" uri="{B025F937-C7B1-47D3-B67F-A62EFF666E3E}">
          <x14:id>{F4EB456A-0B72-4D84-9204-3C12F3063DA3}</x14:id>
        </ext>
      </extLst>
    </cfRule>
  </conditionalFormatting>
  <conditionalFormatting sqref="R51:R56">
    <cfRule type="dataBar" priority="41">
      <dataBar>
        <cfvo type="num" val="0"/>
        <cfvo type="num" val="1"/>
        <color rgb="FF00B0F0"/>
      </dataBar>
      <extLst>
        <ext xmlns:x14="http://schemas.microsoft.com/office/spreadsheetml/2009/9/main" uri="{B025F937-C7B1-47D3-B67F-A62EFF666E3E}">
          <x14:id>{414688ED-446B-4005-8CC8-BB0F0C8C34D7}</x14:id>
        </ext>
      </extLst>
    </cfRule>
    <cfRule type="dataBar" priority="42">
      <dataBar>
        <cfvo type="min"/>
        <cfvo type="max"/>
        <color rgb="FF00B0F0"/>
      </dataBar>
      <extLst>
        <ext xmlns:x14="http://schemas.microsoft.com/office/spreadsheetml/2009/9/main" uri="{B025F937-C7B1-47D3-B67F-A62EFF666E3E}">
          <x14:id>{0BC3AD49-335F-478B-A65E-E46E8FA3D483}</x14:id>
        </ext>
      </extLst>
    </cfRule>
    <cfRule type="dataBar" priority="43">
      <dataBar>
        <cfvo type="num" val="0"/>
        <cfvo type="num" val="1"/>
        <color rgb="FF638EC6"/>
      </dataBar>
      <extLst>
        <ext xmlns:x14="http://schemas.microsoft.com/office/spreadsheetml/2009/9/main" uri="{B025F937-C7B1-47D3-B67F-A62EFF666E3E}">
          <x14:id>{5A2DC9C4-222E-4CC5-BACB-95D63FD4B6C6}</x14:id>
        </ext>
      </extLst>
    </cfRule>
    <cfRule type="dataBar" priority="44">
      <dataBar>
        <cfvo type="min"/>
        <cfvo type="max"/>
        <color rgb="FF008AEF"/>
      </dataBar>
      <extLst>
        <ext xmlns:x14="http://schemas.microsoft.com/office/spreadsheetml/2009/9/main" uri="{B025F937-C7B1-47D3-B67F-A62EFF666E3E}">
          <x14:id>{86ED3D2F-1D3C-4F81-A464-4C0B2FF2E510}</x14:id>
        </ext>
      </extLst>
    </cfRule>
    <cfRule type="dataBar" priority="45">
      <dataBar>
        <cfvo type="num" val="0"/>
        <cfvo type="num" val="1"/>
        <color rgb="FF63C384"/>
      </dataBar>
      <extLst>
        <ext xmlns:x14="http://schemas.microsoft.com/office/spreadsheetml/2009/9/main" uri="{B025F937-C7B1-47D3-B67F-A62EFF666E3E}">
          <x14:id>{63EBC9DB-57BE-4771-ACE8-D30B58940336}</x14:id>
        </ext>
      </extLst>
    </cfRule>
  </conditionalFormatting>
  <conditionalFormatting sqref="R59:R64">
    <cfRule type="dataBar" priority="46">
      <dataBar>
        <cfvo type="num" val="0"/>
        <cfvo type="num" val="1"/>
        <color rgb="FF00B0F0"/>
      </dataBar>
      <extLst>
        <ext xmlns:x14="http://schemas.microsoft.com/office/spreadsheetml/2009/9/main" uri="{B025F937-C7B1-47D3-B67F-A62EFF666E3E}">
          <x14:id>{1F173B48-ABA7-473E-940F-EC20345C9DCE}</x14:id>
        </ext>
      </extLst>
    </cfRule>
    <cfRule type="dataBar" priority="47">
      <dataBar>
        <cfvo type="min"/>
        <cfvo type="max"/>
        <color rgb="FF00B0F0"/>
      </dataBar>
      <extLst>
        <ext xmlns:x14="http://schemas.microsoft.com/office/spreadsheetml/2009/9/main" uri="{B025F937-C7B1-47D3-B67F-A62EFF666E3E}">
          <x14:id>{C6B4A57C-FD87-409B-A346-A51CD96DFB47}</x14:id>
        </ext>
      </extLst>
    </cfRule>
    <cfRule type="dataBar" priority="48">
      <dataBar>
        <cfvo type="num" val="0"/>
        <cfvo type="num" val="1"/>
        <color rgb="FF638EC6"/>
      </dataBar>
      <extLst>
        <ext xmlns:x14="http://schemas.microsoft.com/office/spreadsheetml/2009/9/main" uri="{B025F937-C7B1-47D3-B67F-A62EFF666E3E}">
          <x14:id>{5F66D3CC-655C-4F15-94A4-E9A4CC1E88EE}</x14:id>
        </ext>
      </extLst>
    </cfRule>
    <cfRule type="dataBar" priority="49">
      <dataBar>
        <cfvo type="min"/>
        <cfvo type="max"/>
        <color rgb="FF008AEF"/>
      </dataBar>
      <extLst>
        <ext xmlns:x14="http://schemas.microsoft.com/office/spreadsheetml/2009/9/main" uri="{B025F937-C7B1-47D3-B67F-A62EFF666E3E}">
          <x14:id>{56E26A0E-3557-4DEF-BD36-07029356195F}</x14:id>
        </ext>
      </extLst>
    </cfRule>
    <cfRule type="dataBar" priority="50">
      <dataBar>
        <cfvo type="num" val="0"/>
        <cfvo type="num" val="1"/>
        <color rgb="FF63C384"/>
      </dataBar>
      <extLst>
        <ext xmlns:x14="http://schemas.microsoft.com/office/spreadsheetml/2009/9/main" uri="{B025F937-C7B1-47D3-B67F-A62EFF666E3E}">
          <x14:id>{FE847100-3DCC-4CE4-9CF2-F07F0F992EAE}</x14:id>
        </ext>
      </extLst>
    </cfRule>
  </conditionalFormatting>
  <conditionalFormatting sqref="R67:R72">
    <cfRule type="dataBar" priority="51">
      <dataBar>
        <cfvo type="num" val="0"/>
        <cfvo type="num" val="1"/>
        <color rgb="FF00B0F0"/>
      </dataBar>
      <extLst>
        <ext xmlns:x14="http://schemas.microsoft.com/office/spreadsheetml/2009/9/main" uri="{B025F937-C7B1-47D3-B67F-A62EFF666E3E}">
          <x14:id>{A77063EC-85F1-4854-9630-D7C88EABE090}</x14:id>
        </ext>
      </extLst>
    </cfRule>
    <cfRule type="dataBar" priority="52">
      <dataBar>
        <cfvo type="min"/>
        <cfvo type="max"/>
        <color rgb="FF00B0F0"/>
      </dataBar>
      <extLst>
        <ext xmlns:x14="http://schemas.microsoft.com/office/spreadsheetml/2009/9/main" uri="{B025F937-C7B1-47D3-B67F-A62EFF666E3E}">
          <x14:id>{7AF51F47-E7A5-4F1F-82B6-8064EFB6588F}</x14:id>
        </ext>
      </extLst>
    </cfRule>
    <cfRule type="dataBar" priority="53">
      <dataBar>
        <cfvo type="num" val="0"/>
        <cfvo type="num" val="1"/>
        <color rgb="FF638EC6"/>
      </dataBar>
      <extLst>
        <ext xmlns:x14="http://schemas.microsoft.com/office/spreadsheetml/2009/9/main" uri="{B025F937-C7B1-47D3-B67F-A62EFF666E3E}">
          <x14:id>{0A019785-71D8-496C-B2A5-BD7139D32A56}</x14:id>
        </ext>
      </extLst>
    </cfRule>
    <cfRule type="dataBar" priority="54">
      <dataBar>
        <cfvo type="min"/>
        <cfvo type="max"/>
        <color rgb="FF008AEF"/>
      </dataBar>
      <extLst>
        <ext xmlns:x14="http://schemas.microsoft.com/office/spreadsheetml/2009/9/main" uri="{B025F937-C7B1-47D3-B67F-A62EFF666E3E}">
          <x14:id>{5005832A-0569-4D0D-A83C-EF0D570401B9}</x14:id>
        </ext>
      </extLst>
    </cfRule>
    <cfRule type="dataBar" priority="55">
      <dataBar>
        <cfvo type="num" val="0"/>
        <cfvo type="num" val="1"/>
        <color rgb="FF63C384"/>
      </dataBar>
      <extLst>
        <ext xmlns:x14="http://schemas.microsoft.com/office/spreadsheetml/2009/9/main" uri="{B025F937-C7B1-47D3-B67F-A62EFF666E3E}">
          <x14:id>{E33E3AE6-0AAF-4FE7-94E1-0A15D6B18220}</x14:id>
        </ext>
      </extLst>
    </cfRule>
  </conditionalFormatting>
  <conditionalFormatting sqref="S9:S25">
    <cfRule type="dataBar" priority="537">
      <dataBar>
        <cfvo type="num" val="0"/>
        <cfvo type="num" val="1"/>
        <color theme="9" tint="-0.499984740745262"/>
      </dataBar>
      <extLst>
        <ext xmlns:x14="http://schemas.microsoft.com/office/spreadsheetml/2009/9/main" uri="{B025F937-C7B1-47D3-B67F-A62EFF666E3E}">
          <x14:id>{BF8E36D9-F6DE-422C-90E5-1678CF20E0F2}</x14:id>
        </ext>
      </extLst>
    </cfRule>
    <cfRule type="dataBar" priority="538">
      <dataBar>
        <cfvo type="num" val="0"/>
        <cfvo type="num" val="1"/>
        <color rgb="FF638EC6"/>
      </dataBar>
      <extLst>
        <ext xmlns:x14="http://schemas.microsoft.com/office/spreadsheetml/2009/9/main" uri="{B025F937-C7B1-47D3-B67F-A62EFF666E3E}">
          <x14:id>{C7B9C5A4-5D08-4175-928E-979CA9CD48E1}</x14:id>
        </ext>
      </extLst>
    </cfRule>
    <cfRule type="dataBar" priority="539">
      <dataBar>
        <cfvo type="num" val="0"/>
        <cfvo type="num" val="1"/>
        <color rgb="FF00B0F0"/>
      </dataBar>
      <extLst>
        <ext xmlns:x14="http://schemas.microsoft.com/office/spreadsheetml/2009/9/main" uri="{B025F937-C7B1-47D3-B67F-A62EFF666E3E}">
          <x14:id>{B95B5151-0B7C-4E85-BA1F-5C6F6F522108}</x14:id>
        </ext>
      </extLst>
    </cfRule>
    <cfRule type="dataBar" priority="540">
      <dataBar>
        <cfvo type="min"/>
        <cfvo type="max"/>
        <color rgb="FF00B0F0"/>
      </dataBar>
      <extLst>
        <ext xmlns:x14="http://schemas.microsoft.com/office/spreadsheetml/2009/9/main" uri="{B025F937-C7B1-47D3-B67F-A62EFF666E3E}">
          <x14:id>{38E4D30F-1F2E-49A7-9196-41DAB2B3E5EF}</x14:id>
        </ext>
      </extLst>
    </cfRule>
    <cfRule type="dataBar" priority="541">
      <dataBar>
        <cfvo type="num" val="0"/>
        <cfvo type="num" val="1"/>
        <color rgb="FF63C384"/>
      </dataBar>
      <extLst>
        <ext xmlns:x14="http://schemas.microsoft.com/office/spreadsheetml/2009/9/main" uri="{B025F937-C7B1-47D3-B67F-A62EFF666E3E}">
          <x14:id>{B7CBCE36-A98F-4B73-AFFD-DF1070D294A2}</x14:id>
        </ext>
      </extLst>
    </cfRule>
    <cfRule type="dataBar" priority="542">
      <dataBar>
        <cfvo type="min"/>
        <cfvo type="max"/>
        <color rgb="FF008AEF"/>
      </dataBar>
      <extLst>
        <ext xmlns:x14="http://schemas.microsoft.com/office/spreadsheetml/2009/9/main" uri="{B025F937-C7B1-47D3-B67F-A62EFF666E3E}">
          <x14:id>{E916C8A9-1E4A-4D1E-B2F7-E928E962D097}</x14:id>
        </ext>
      </extLst>
    </cfRule>
  </conditionalFormatting>
  <conditionalFormatting sqref="S29:S38">
    <cfRule type="dataBar" priority="501">
      <dataBar>
        <cfvo type="num" val="0"/>
        <cfvo type="num" val="1"/>
        <color theme="9" tint="-0.499984740745262"/>
      </dataBar>
      <extLst>
        <ext xmlns:x14="http://schemas.microsoft.com/office/spreadsheetml/2009/9/main" uri="{B025F937-C7B1-47D3-B67F-A62EFF666E3E}">
          <x14:id>{14F2B321-14BA-4C9C-B5EF-7E900BC90776}</x14:id>
        </ext>
      </extLst>
    </cfRule>
    <cfRule type="dataBar" priority="502">
      <dataBar>
        <cfvo type="num" val="0"/>
        <cfvo type="num" val="1"/>
        <color rgb="FF638EC6"/>
      </dataBar>
      <extLst>
        <ext xmlns:x14="http://schemas.microsoft.com/office/spreadsheetml/2009/9/main" uri="{B025F937-C7B1-47D3-B67F-A62EFF666E3E}">
          <x14:id>{2B148FB3-0C14-4040-A0BE-8B6352019652}</x14:id>
        </ext>
      </extLst>
    </cfRule>
    <cfRule type="dataBar" priority="503">
      <dataBar>
        <cfvo type="num" val="0"/>
        <cfvo type="num" val="1"/>
        <color rgb="FF00B0F0"/>
      </dataBar>
      <extLst>
        <ext xmlns:x14="http://schemas.microsoft.com/office/spreadsheetml/2009/9/main" uri="{B025F937-C7B1-47D3-B67F-A62EFF666E3E}">
          <x14:id>{474D8237-5C8C-46D2-9D6F-2E941FA71AF7}</x14:id>
        </ext>
      </extLst>
    </cfRule>
    <cfRule type="dataBar" priority="504">
      <dataBar>
        <cfvo type="min"/>
        <cfvo type="max"/>
        <color rgb="FF00B0F0"/>
      </dataBar>
      <extLst>
        <ext xmlns:x14="http://schemas.microsoft.com/office/spreadsheetml/2009/9/main" uri="{B025F937-C7B1-47D3-B67F-A62EFF666E3E}">
          <x14:id>{96153AC3-CC38-4184-9AF1-AA7C842D03D1}</x14:id>
        </ext>
      </extLst>
    </cfRule>
    <cfRule type="dataBar" priority="505">
      <dataBar>
        <cfvo type="num" val="0"/>
        <cfvo type="num" val="1"/>
        <color rgb="FF63C384"/>
      </dataBar>
      <extLst>
        <ext xmlns:x14="http://schemas.microsoft.com/office/spreadsheetml/2009/9/main" uri="{B025F937-C7B1-47D3-B67F-A62EFF666E3E}">
          <x14:id>{C3DC4910-5E63-4BB2-8DA1-153ECF3F7AE7}</x14:id>
        </ext>
      </extLst>
    </cfRule>
    <cfRule type="dataBar" priority="506">
      <dataBar>
        <cfvo type="min"/>
        <cfvo type="max"/>
        <color rgb="FF008AEF"/>
      </dataBar>
      <extLst>
        <ext xmlns:x14="http://schemas.microsoft.com/office/spreadsheetml/2009/9/main" uri="{B025F937-C7B1-47D3-B67F-A62EFF666E3E}">
          <x14:id>{07A4A7FA-A71C-4D50-B331-5F6870C77CCE}</x14:id>
        </ext>
      </extLst>
    </cfRule>
  </conditionalFormatting>
  <conditionalFormatting sqref="S42:S47">
    <cfRule type="dataBar" priority="465">
      <dataBar>
        <cfvo type="num" val="0"/>
        <cfvo type="num" val="1"/>
        <color theme="9" tint="-0.499984740745262"/>
      </dataBar>
      <extLst>
        <ext xmlns:x14="http://schemas.microsoft.com/office/spreadsheetml/2009/9/main" uri="{B025F937-C7B1-47D3-B67F-A62EFF666E3E}">
          <x14:id>{5E2E28DA-4846-4235-851F-A6452FCCA8E8}</x14:id>
        </ext>
      </extLst>
    </cfRule>
    <cfRule type="dataBar" priority="466">
      <dataBar>
        <cfvo type="num" val="0"/>
        <cfvo type="num" val="1"/>
        <color rgb="FF638EC6"/>
      </dataBar>
      <extLst>
        <ext xmlns:x14="http://schemas.microsoft.com/office/spreadsheetml/2009/9/main" uri="{B025F937-C7B1-47D3-B67F-A62EFF666E3E}">
          <x14:id>{7AB0A2B7-A92D-4887-AFE7-0299EEECB201}</x14:id>
        </ext>
      </extLst>
    </cfRule>
    <cfRule type="dataBar" priority="467">
      <dataBar>
        <cfvo type="num" val="0"/>
        <cfvo type="num" val="1"/>
        <color rgb="FF00B0F0"/>
      </dataBar>
      <extLst>
        <ext xmlns:x14="http://schemas.microsoft.com/office/spreadsheetml/2009/9/main" uri="{B025F937-C7B1-47D3-B67F-A62EFF666E3E}">
          <x14:id>{6BF013A4-6A53-48D3-B182-2F8DD1E8728D}</x14:id>
        </ext>
      </extLst>
    </cfRule>
    <cfRule type="dataBar" priority="468">
      <dataBar>
        <cfvo type="min"/>
        <cfvo type="max"/>
        <color rgb="FF00B0F0"/>
      </dataBar>
      <extLst>
        <ext xmlns:x14="http://schemas.microsoft.com/office/spreadsheetml/2009/9/main" uri="{B025F937-C7B1-47D3-B67F-A62EFF666E3E}">
          <x14:id>{748292FE-231F-4FCD-9213-98DAC5BE6407}</x14:id>
        </ext>
      </extLst>
    </cfRule>
    <cfRule type="dataBar" priority="469">
      <dataBar>
        <cfvo type="num" val="0"/>
        <cfvo type="num" val="1"/>
        <color rgb="FF63C384"/>
      </dataBar>
      <extLst>
        <ext xmlns:x14="http://schemas.microsoft.com/office/spreadsheetml/2009/9/main" uri="{B025F937-C7B1-47D3-B67F-A62EFF666E3E}">
          <x14:id>{AA4F4BC9-FF84-48EE-89F4-FCC7EF6BB0F8}</x14:id>
        </ext>
      </extLst>
    </cfRule>
    <cfRule type="dataBar" priority="470">
      <dataBar>
        <cfvo type="min"/>
        <cfvo type="max"/>
        <color rgb="FF008AEF"/>
      </dataBar>
      <extLst>
        <ext xmlns:x14="http://schemas.microsoft.com/office/spreadsheetml/2009/9/main" uri="{B025F937-C7B1-47D3-B67F-A62EFF666E3E}">
          <x14:id>{42CB5AAD-2261-466C-A892-E2A734BC1C20}</x14:id>
        </ext>
      </extLst>
    </cfRule>
  </conditionalFormatting>
  <conditionalFormatting sqref="S51:S56">
    <cfRule type="dataBar" priority="429">
      <dataBar>
        <cfvo type="num" val="0"/>
        <cfvo type="num" val="1"/>
        <color theme="9" tint="-0.499984740745262"/>
      </dataBar>
      <extLst>
        <ext xmlns:x14="http://schemas.microsoft.com/office/spreadsheetml/2009/9/main" uri="{B025F937-C7B1-47D3-B67F-A62EFF666E3E}">
          <x14:id>{442A5019-1668-4A60-BB4B-6D215C250787}</x14:id>
        </ext>
      </extLst>
    </cfRule>
    <cfRule type="dataBar" priority="430">
      <dataBar>
        <cfvo type="num" val="0"/>
        <cfvo type="num" val="1"/>
        <color rgb="FF638EC6"/>
      </dataBar>
      <extLst>
        <ext xmlns:x14="http://schemas.microsoft.com/office/spreadsheetml/2009/9/main" uri="{B025F937-C7B1-47D3-B67F-A62EFF666E3E}">
          <x14:id>{5D669952-A177-40AB-8897-8181183531C5}</x14:id>
        </ext>
      </extLst>
    </cfRule>
    <cfRule type="dataBar" priority="431">
      <dataBar>
        <cfvo type="num" val="0"/>
        <cfvo type="num" val="1"/>
        <color rgb="FF00B0F0"/>
      </dataBar>
      <extLst>
        <ext xmlns:x14="http://schemas.microsoft.com/office/spreadsheetml/2009/9/main" uri="{B025F937-C7B1-47D3-B67F-A62EFF666E3E}">
          <x14:id>{8EB114D1-E920-48BD-9FDE-AFCE13DA81DA}</x14:id>
        </ext>
      </extLst>
    </cfRule>
    <cfRule type="dataBar" priority="432">
      <dataBar>
        <cfvo type="min"/>
        <cfvo type="max"/>
        <color rgb="FF00B0F0"/>
      </dataBar>
      <extLst>
        <ext xmlns:x14="http://schemas.microsoft.com/office/spreadsheetml/2009/9/main" uri="{B025F937-C7B1-47D3-B67F-A62EFF666E3E}">
          <x14:id>{4BBA9ACF-B686-4F54-9D52-4673DE663919}</x14:id>
        </ext>
      </extLst>
    </cfRule>
    <cfRule type="dataBar" priority="433">
      <dataBar>
        <cfvo type="num" val="0"/>
        <cfvo type="num" val="1"/>
        <color rgb="FF63C384"/>
      </dataBar>
      <extLst>
        <ext xmlns:x14="http://schemas.microsoft.com/office/spreadsheetml/2009/9/main" uri="{B025F937-C7B1-47D3-B67F-A62EFF666E3E}">
          <x14:id>{C0BE6ADB-8AB8-498E-9E13-35FAADB9CCF3}</x14:id>
        </ext>
      </extLst>
    </cfRule>
    <cfRule type="dataBar" priority="434">
      <dataBar>
        <cfvo type="min"/>
        <cfvo type="max"/>
        <color rgb="FF008AEF"/>
      </dataBar>
      <extLst>
        <ext xmlns:x14="http://schemas.microsoft.com/office/spreadsheetml/2009/9/main" uri="{B025F937-C7B1-47D3-B67F-A62EFF666E3E}">
          <x14:id>{BD6BF1D1-05E9-44A2-B9BE-A84D4838A8A0}</x14:id>
        </ext>
      </extLst>
    </cfRule>
  </conditionalFormatting>
  <conditionalFormatting sqref="S59:S64">
    <cfRule type="dataBar" priority="393">
      <dataBar>
        <cfvo type="num" val="0"/>
        <cfvo type="num" val="1"/>
        <color theme="9" tint="-0.499984740745262"/>
      </dataBar>
      <extLst>
        <ext xmlns:x14="http://schemas.microsoft.com/office/spreadsheetml/2009/9/main" uri="{B025F937-C7B1-47D3-B67F-A62EFF666E3E}">
          <x14:id>{8676DC04-C73E-4973-926E-F031EEA91A48}</x14:id>
        </ext>
      </extLst>
    </cfRule>
    <cfRule type="dataBar" priority="394">
      <dataBar>
        <cfvo type="num" val="0"/>
        <cfvo type="num" val="1"/>
        <color rgb="FF638EC6"/>
      </dataBar>
      <extLst>
        <ext xmlns:x14="http://schemas.microsoft.com/office/spreadsheetml/2009/9/main" uri="{B025F937-C7B1-47D3-B67F-A62EFF666E3E}">
          <x14:id>{0F51BB43-C67D-4E99-8B4B-6F8C89111583}</x14:id>
        </ext>
      </extLst>
    </cfRule>
    <cfRule type="dataBar" priority="395">
      <dataBar>
        <cfvo type="num" val="0"/>
        <cfvo type="num" val="1"/>
        <color rgb="FF00B0F0"/>
      </dataBar>
      <extLst>
        <ext xmlns:x14="http://schemas.microsoft.com/office/spreadsheetml/2009/9/main" uri="{B025F937-C7B1-47D3-B67F-A62EFF666E3E}">
          <x14:id>{24464B59-2D08-463D-BCF0-5D86AFDC122F}</x14:id>
        </ext>
      </extLst>
    </cfRule>
    <cfRule type="dataBar" priority="396">
      <dataBar>
        <cfvo type="min"/>
        <cfvo type="max"/>
        <color rgb="FF00B0F0"/>
      </dataBar>
      <extLst>
        <ext xmlns:x14="http://schemas.microsoft.com/office/spreadsheetml/2009/9/main" uri="{B025F937-C7B1-47D3-B67F-A62EFF666E3E}">
          <x14:id>{481980C1-F5D1-4B87-B47D-F436C784E11F}</x14:id>
        </ext>
      </extLst>
    </cfRule>
    <cfRule type="dataBar" priority="397">
      <dataBar>
        <cfvo type="num" val="0"/>
        <cfvo type="num" val="1"/>
        <color rgb="FF63C384"/>
      </dataBar>
      <extLst>
        <ext xmlns:x14="http://schemas.microsoft.com/office/spreadsheetml/2009/9/main" uri="{B025F937-C7B1-47D3-B67F-A62EFF666E3E}">
          <x14:id>{4C4E30BF-CCC0-4C7E-99A6-D3CBDFC957A2}</x14:id>
        </ext>
      </extLst>
    </cfRule>
    <cfRule type="dataBar" priority="398">
      <dataBar>
        <cfvo type="min"/>
        <cfvo type="max"/>
        <color rgb="FF008AEF"/>
      </dataBar>
      <extLst>
        <ext xmlns:x14="http://schemas.microsoft.com/office/spreadsheetml/2009/9/main" uri="{B025F937-C7B1-47D3-B67F-A62EFF666E3E}">
          <x14:id>{B27F2FD4-A69F-45E2-9E25-E10BD1E52969}</x14:id>
        </ext>
      </extLst>
    </cfRule>
  </conditionalFormatting>
  <conditionalFormatting sqref="S67:S72">
    <cfRule type="dataBar" priority="357">
      <dataBar>
        <cfvo type="num" val="0"/>
        <cfvo type="num" val="1"/>
        <color theme="9" tint="-0.499984740745262"/>
      </dataBar>
      <extLst>
        <ext xmlns:x14="http://schemas.microsoft.com/office/spreadsheetml/2009/9/main" uri="{B025F937-C7B1-47D3-B67F-A62EFF666E3E}">
          <x14:id>{34E701AD-3435-4C2D-A732-15E2878F2CB7}</x14:id>
        </ext>
      </extLst>
    </cfRule>
    <cfRule type="dataBar" priority="358">
      <dataBar>
        <cfvo type="num" val="0"/>
        <cfvo type="num" val="1"/>
        <color rgb="FF638EC6"/>
      </dataBar>
      <extLst>
        <ext xmlns:x14="http://schemas.microsoft.com/office/spreadsheetml/2009/9/main" uri="{B025F937-C7B1-47D3-B67F-A62EFF666E3E}">
          <x14:id>{F1800EC1-83F8-426E-854D-8E15D9316DC9}</x14:id>
        </ext>
      </extLst>
    </cfRule>
    <cfRule type="dataBar" priority="359">
      <dataBar>
        <cfvo type="num" val="0"/>
        <cfvo type="num" val="1"/>
        <color rgb="FF00B0F0"/>
      </dataBar>
      <extLst>
        <ext xmlns:x14="http://schemas.microsoft.com/office/spreadsheetml/2009/9/main" uri="{B025F937-C7B1-47D3-B67F-A62EFF666E3E}">
          <x14:id>{D2107D88-1DDC-45CF-BFCD-A919FF826483}</x14:id>
        </ext>
      </extLst>
    </cfRule>
    <cfRule type="dataBar" priority="360">
      <dataBar>
        <cfvo type="min"/>
        <cfvo type="max"/>
        <color rgb="FF00B0F0"/>
      </dataBar>
      <extLst>
        <ext xmlns:x14="http://schemas.microsoft.com/office/spreadsheetml/2009/9/main" uri="{B025F937-C7B1-47D3-B67F-A62EFF666E3E}">
          <x14:id>{78D38F5D-6D8C-4223-A128-CAE68298CDB8}</x14:id>
        </ext>
      </extLst>
    </cfRule>
    <cfRule type="dataBar" priority="361">
      <dataBar>
        <cfvo type="num" val="0"/>
        <cfvo type="num" val="1"/>
        <color rgb="FF63C384"/>
      </dataBar>
      <extLst>
        <ext xmlns:x14="http://schemas.microsoft.com/office/spreadsheetml/2009/9/main" uri="{B025F937-C7B1-47D3-B67F-A62EFF666E3E}">
          <x14:id>{4A5B6D6F-C6CD-4690-A688-3FFF9B5ED326}</x14:id>
        </ext>
      </extLst>
    </cfRule>
    <cfRule type="dataBar" priority="362">
      <dataBar>
        <cfvo type="min"/>
        <cfvo type="max"/>
        <color rgb="FF008AEF"/>
      </dataBar>
      <extLst>
        <ext xmlns:x14="http://schemas.microsoft.com/office/spreadsheetml/2009/9/main" uri="{B025F937-C7B1-47D3-B67F-A62EFF666E3E}">
          <x14:id>{6C1F8FCB-C35B-49A0-B839-F0A9102B75FF}</x14:id>
        </ext>
      </extLst>
    </cfRule>
  </conditionalFormatting>
  <conditionalFormatting sqref="T9:T25">
    <cfRule type="dataBar" priority="531">
      <dataBar>
        <cfvo type="num" val="0"/>
        <cfvo type="num" val="1"/>
        <color theme="9" tint="-0.499984740745262"/>
      </dataBar>
      <extLst>
        <ext xmlns:x14="http://schemas.microsoft.com/office/spreadsheetml/2009/9/main" uri="{B025F937-C7B1-47D3-B67F-A62EFF666E3E}">
          <x14:id>{416B49F7-CF80-4542-B11A-1501AAADDBEB}</x14:id>
        </ext>
      </extLst>
    </cfRule>
    <cfRule type="dataBar" priority="532">
      <dataBar>
        <cfvo type="num" val="0"/>
        <cfvo type="num" val="1"/>
        <color rgb="FF638EC6"/>
      </dataBar>
      <extLst>
        <ext xmlns:x14="http://schemas.microsoft.com/office/spreadsheetml/2009/9/main" uri="{B025F937-C7B1-47D3-B67F-A62EFF666E3E}">
          <x14:id>{5009733E-2547-437D-8661-B9FC2AE02EB4}</x14:id>
        </ext>
      </extLst>
    </cfRule>
    <cfRule type="dataBar" priority="533">
      <dataBar>
        <cfvo type="num" val="0"/>
        <cfvo type="num" val="1"/>
        <color rgb="FF00B0F0"/>
      </dataBar>
      <extLst>
        <ext xmlns:x14="http://schemas.microsoft.com/office/spreadsheetml/2009/9/main" uri="{B025F937-C7B1-47D3-B67F-A62EFF666E3E}">
          <x14:id>{2AA9AE36-13DB-468D-96A2-EF5936E86D60}</x14:id>
        </ext>
      </extLst>
    </cfRule>
    <cfRule type="dataBar" priority="534">
      <dataBar>
        <cfvo type="min"/>
        <cfvo type="max"/>
        <color rgb="FF00B0F0"/>
      </dataBar>
      <extLst>
        <ext xmlns:x14="http://schemas.microsoft.com/office/spreadsheetml/2009/9/main" uri="{B025F937-C7B1-47D3-B67F-A62EFF666E3E}">
          <x14:id>{3EFBBD4A-3234-4A27-A15B-832710808F7D}</x14:id>
        </ext>
      </extLst>
    </cfRule>
    <cfRule type="dataBar" priority="535">
      <dataBar>
        <cfvo type="num" val="0"/>
        <cfvo type="num" val="1"/>
        <color rgb="FF63C384"/>
      </dataBar>
      <extLst>
        <ext xmlns:x14="http://schemas.microsoft.com/office/spreadsheetml/2009/9/main" uri="{B025F937-C7B1-47D3-B67F-A62EFF666E3E}">
          <x14:id>{993D2EC5-87FC-4E4A-8595-830BC92CBCBB}</x14:id>
        </ext>
      </extLst>
    </cfRule>
    <cfRule type="dataBar" priority="536">
      <dataBar>
        <cfvo type="min"/>
        <cfvo type="max"/>
        <color rgb="FF008AEF"/>
      </dataBar>
      <extLst>
        <ext xmlns:x14="http://schemas.microsoft.com/office/spreadsheetml/2009/9/main" uri="{B025F937-C7B1-47D3-B67F-A62EFF666E3E}">
          <x14:id>{A3638B4B-AE42-48BA-9CD5-FF4BCC24126E}</x14:id>
        </ext>
      </extLst>
    </cfRule>
  </conditionalFormatting>
  <conditionalFormatting sqref="T29:T38">
    <cfRule type="dataBar" priority="495">
      <dataBar>
        <cfvo type="num" val="0"/>
        <cfvo type="num" val="1"/>
        <color theme="9" tint="-0.499984740745262"/>
      </dataBar>
      <extLst>
        <ext xmlns:x14="http://schemas.microsoft.com/office/spreadsheetml/2009/9/main" uri="{B025F937-C7B1-47D3-B67F-A62EFF666E3E}">
          <x14:id>{854695DD-9257-4FBD-B02C-2CD2DB96D2FC}</x14:id>
        </ext>
      </extLst>
    </cfRule>
    <cfRule type="dataBar" priority="496">
      <dataBar>
        <cfvo type="num" val="0"/>
        <cfvo type="num" val="1"/>
        <color rgb="FF638EC6"/>
      </dataBar>
      <extLst>
        <ext xmlns:x14="http://schemas.microsoft.com/office/spreadsheetml/2009/9/main" uri="{B025F937-C7B1-47D3-B67F-A62EFF666E3E}">
          <x14:id>{C79F7644-1154-4FB0-9970-90987A5169C5}</x14:id>
        </ext>
      </extLst>
    </cfRule>
    <cfRule type="dataBar" priority="497">
      <dataBar>
        <cfvo type="num" val="0"/>
        <cfvo type="num" val="1"/>
        <color rgb="FF00B0F0"/>
      </dataBar>
      <extLst>
        <ext xmlns:x14="http://schemas.microsoft.com/office/spreadsheetml/2009/9/main" uri="{B025F937-C7B1-47D3-B67F-A62EFF666E3E}">
          <x14:id>{1D17C660-EE92-4A08-814D-BCA147C9CBB2}</x14:id>
        </ext>
      </extLst>
    </cfRule>
    <cfRule type="dataBar" priority="498">
      <dataBar>
        <cfvo type="min"/>
        <cfvo type="max"/>
        <color rgb="FF00B0F0"/>
      </dataBar>
      <extLst>
        <ext xmlns:x14="http://schemas.microsoft.com/office/spreadsheetml/2009/9/main" uri="{B025F937-C7B1-47D3-B67F-A62EFF666E3E}">
          <x14:id>{4562BCE1-46E7-4885-A2D2-C4E51D4005F0}</x14:id>
        </ext>
      </extLst>
    </cfRule>
    <cfRule type="dataBar" priority="499">
      <dataBar>
        <cfvo type="num" val="0"/>
        <cfvo type="num" val="1"/>
        <color rgb="FF63C384"/>
      </dataBar>
      <extLst>
        <ext xmlns:x14="http://schemas.microsoft.com/office/spreadsheetml/2009/9/main" uri="{B025F937-C7B1-47D3-B67F-A62EFF666E3E}">
          <x14:id>{730D06C7-45CF-41D3-8FF4-E9523614239F}</x14:id>
        </ext>
      </extLst>
    </cfRule>
    <cfRule type="dataBar" priority="500">
      <dataBar>
        <cfvo type="min"/>
        <cfvo type="max"/>
        <color rgb="FF008AEF"/>
      </dataBar>
      <extLst>
        <ext xmlns:x14="http://schemas.microsoft.com/office/spreadsheetml/2009/9/main" uri="{B025F937-C7B1-47D3-B67F-A62EFF666E3E}">
          <x14:id>{C3A81F1D-BAAE-4BF5-A0F8-165F286BD710}</x14:id>
        </ext>
      </extLst>
    </cfRule>
  </conditionalFormatting>
  <conditionalFormatting sqref="T42:T47">
    <cfRule type="dataBar" priority="459">
      <dataBar>
        <cfvo type="num" val="0"/>
        <cfvo type="num" val="1"/>
        <color theme="9" tint="-0.499984740745262"/>
      </dataBar>
      <extLst>
        <ext xmlns:x14="http://schemas.microsoft.com/office/spreadsheetml/2009/9/main" uri="{B025F937-C7B1-47D3-B67F-A62EFF666E3E}">
          <x14:id>{45867DE5-D0C8-4DD5-AA35-910CDE602780}</x14:id>
        </ext>
      </extLst>
    </cfRule>
    <cfRule type="dataBar" priority="460">
      <dataBar>
        <cfvo type="num" val="0"/>
        <cfvo type="num" val="1"/>
        <color rgb="FF638EC6"/>
      </dataBar>
      <extLst>
        <ext xmlns:x14="http://schemas.microsoft.com/office/spreadsheetml/2009/9/main" uri="{B025F937-C7B1-47D3-B67F-A62EFF666E3E}">
          <x14:id>{60ADF988-6226-4793-B83A-C788C2E196D6}</x14:id>
        </ext>
      </extLst>
    </cfRule>
    <cfRule type="dataBar" priority="461">
      <dataBar>
        <cfvo type="num" val="0"/>
        <cfvo type="num" val="1"/>
        <color rgb="FF00B0F0"/>
      </dataBar>
      <extLst>
        <ext xmlns:x14="http://schemas.microsoft.com/office/spreadsheetml/2009/9/main" uri="{B025F937-C7B1-47D3-B67F-A62EFF666E3E}">
          <x14:id>{1EC8D7A7-9ACF-4895-8E58-2820D83F3D7E}</x14:id>
        </ext>
      </extLst>
    </cfRule>
    <cfRule type="dataBar" priority="462">
      <dataBar>
        <cfvo type="min"/>
        <cfvo type="max"/>
        <color rgb="FF00B0F0"/>
      </dataBar>
      <extLst>
        <ext xmlns:x14="http://schemas.microsoft.com/office/spreadsheetml/2009/9/main" uri="{B025F937-C7B1-47D3-B67F-A62EFF666E3E}">
          <x14:id>{2392BD3D-D48B-48C3-A139-552059A11E6B}</x14:id>
        </ext>
      </extLst>
    </cfRule>
    <cfRule type="dataBar" priority="463">
      <dataBar>
        <cfvo type="num" val="0"/>
        <cfvo type="num" val="1"/>
        <color rgb="FF63C384"/>
      </dataBar>
      <extLst>
        <ext xmlns:x14="http://schemas.microsoft.com/office/spreadsheetml/2009/9/main" uri="{B025F937-C7B1-47D3-B67F-A62EFF666E3E}">
          <x14:id>{C0D34ABE-FF3C-4B34-B994-1A3117882A99}</x14:id>
        </ext>
      </extLst>
    </cfRule>
    <cfRule type="dataBar" priority="464">
      <dataBar>
        <cfvo type="min"/>
        <cfvo type="max"/>
        <color rgb="FF008AEF"/>
      </dataBar>
      <extLst>
        <ext xmlns:x14="http://schemas.microsoft.com/office/spreadsheetml/2009/9/main" uri="{B025F937-C7B1-47D3-B67F-A62EFF666E3E}">
          <x14:id>{8CFD5E78-3602-418F-A014-D7C1AD53A921}</x14:id>
        </ext>
      </extLst>
    </cfRule>
  </conditionalFormatting>
  <conditionalFormatting sqref="T51:T56">
    <cfRule type="dataBar" priority="423">
      <dataBar>
        <cfvo type="num" val="0"/>
        <cfvo type="num" val="1"/>
        <color theme="9" tint="-0.499984740745262"/>
      </dataBar>
      <extLst>
        <ext xmlns:x14="http://schemas.microsoft.com/office/spreadsheetml/2009/9/main" uri="{B025F937-C7B1-47D3-B67F-A62EFF666E3E}">
          <x14:id>{A5533C89-25CA-4809-BD85-F3947C117C7F}</x14:id>
        </ext>
      </extLst>
    </cfRule>
    <cfRule type="dataBar" priority="424">
      <dataBar>
        <cfvo type="num" val="0"/>
        <cfvo type="num" val="1"/>
        <color rgb="FF638EC6"/>
      </dataBar>
      <extLst>
        <ext xmlns:x14="http://schemas.microsoft.com/office/spreadsheetml/2009/9/main" uri="{B025F937-C7B1-47D3-B67F-A62EFF666E3E}">
          <x14:id>{31250E01-D4C4-4FDC-A8BB-3880623695BA}</x14:id>
        </ext>
      </extLst>
    </cfRule>
    <cfRule type="dataBar" priority="425">
      <dataBar>
        <cfvo type="num" val="0"/>
        <cfvo type="num" val="1"/>
        <color rgb="FF00B0F0"/>
      </dataBar>
      <extLst>
        <ext xmlns:x14="http://schemas.microsoft.com/office/spreadsheetml/2009/9/main" uri="{B025F937-C7B1-47D3-B67F-A62EFF666E3E}">
          <x14:id>{E6C592C8-E851-426D-BCE2-782D1CBFD97B}</x14:id>
        </ext>
      </extLst>
    </cfRule>
    <cfRule type="dataBar" priority="426">
      <dataBar>
        <cfvo type="min"/>
        <cfvo type="max"/>
        <color rgb="FF00B0F0"/>
      </dataBar>
      <extLst>
        <ext xmlns:x14="http://schemas.microsoft.com/office/spreadsheetml/2009/9/main" uri="{B025F937-C7B1-47D3-B67F-A62EFF666E3E}">
          <x14:id>{593CA5BA-D655-4A6E-A060-AC5C97340D9F}</x14:id>
        </ext>
      </extLst>
    </cfRule>
    <cfRule type="dataBar" priority="427">
      <dataBar>
        <cfvo type="num" val="0"/>
        <cfvo type="num" val="1"/>
        <color rgb="FF63C384"/>
      </dataBar>
      <extLst>
        <ext xmlns:x14="http://schemas.microsoft.com/office/spreadsheetml/2009/9/main" uri="{B025F937-C7B1-47D3-B67F-A62EFF666E3E}">
          <x14:id>{2C5ECB5D-31F7-4123-9AFC-C3B00FADF6A7}</x14:id>
        </ext>
      </extLst>
    </cfRule>
    <cfRule type="dataBar" priority="428">
      <dataBar>
        <cfvo type="min"/>
        <cfvo type="max"/>
        <color rgb="FF008AEF"/>
      </dataBar>
      <extLst>
        <ext xmlns:x14="http://schemas.microsoft.com/office/spreadsheetml/2009/9/main" uri="{B025F937-C7B1-47D3-B67F-A62EFF666E3E}">
          <x14:id>{24E0D81E-D4C4-4689-A7BF-464D897B4F4B}</x14:id>
        </ext>
      </extLst>
    </cfRule>
  </conditionalFormatting>
  <conditionalFormatting sqref="T59:T64">
    <cfRule type="dataBar" priority="387">
      <dataBar>
        <cfvo type="num" val="0"/>
        <cfvo type="num" val="1"/>
        <color theme="9" tint="-0.499984740745262"/>
      </dataBar>
      <extLst>
        <ext xmlns:x14="http://schemas.microsoft.com/office/spreadsheetml/2009/9/main" uri="{B025F937-C7B1-47D3-B67F-A62EFF666E3E}">
          <x14:id>{6847CBEC-8CAD-45A5-9951-41545422653B}</x14:id>
        </ext>
      </extLst>
    </cfRule>
    <cfRule type="dataBar" priority="388">
      <dataBar>
        <cfvo type="num" val="0"/>
        <cfvo type="num" val="1"/>
        <color rgb="FF638EC6"/>
      </dataBar>
      <extLst>
        <ext xmlns:x14="http://schemas.microsoft.com/office/spreadsheetml/2009/9/main" uri="{B025F937-C7B1-47D3-B67F-A62EFF666E3E}">
          <x14:id>{1F12D8B0-944B-4B0A-A22D-CCD39C2B3DA0}</x14:id>
        </ext>
      </extLst>
    </cfRule>
    <cfRule type="dataBar" priority="389">
      <dataBar>
        <cfvo type="num" val="0"/>
        <cfvo type="num" val="1"/>
        <color rgb="FF00B0F0"/>
      </dataBar>
      <extLst>
        <ext xmlns:x14="http://schemas.microsoft.com/office/spreadsheetml/2009/9/main" uri="{B025F937-C7B1-47D3-B67F-A62EFF666E3E}">
          <x14:id>{D8EDFEEA-BD29-4689-AD27-F5A7AA5A75D6}</x14:id>
        </ext>
      </extLst>
    </cfRule>
    <cfRule type="dataBar" priority="390">
      <dataBar>
        <cfvo type="min"/>
        <cfvo type="max"/>
        <color rgb="FF00B0F0"/>
      </dataBar>
      <extLst>
        <ext xmlns:x14="http://schemas.microsoft.com/office/spreadsheetml/2009/9/main" uri="{B025F937-C7B1-47D3-B67F-A62EFF666E3E}">
          <x14:id>{C7EEFC7D-31B9-4422-9BBC-095528FD737F}</x14:id>
        </ext>
      </extLst>
    </cfRule>
    <cfRule type="dataBar" priority="391">
      <dataBar>
        <cfvo type="num" val="0"/>
        <cfvo type="num" val="1"/>
        <color rgb="FF63C384"/>
      </dataBar>
      <extLst>
        <ext xmlns:x14="http://schemas.microsoft.com/office/spreadsheetml/2009/9/main" uri="{B025F937-C7B1-47D3-B67F-A62EFF666E3E}">
          <x14:id>{2BEB9B75-3EE8-47FD-B7F0-5BC31F2CE51D}</x14:id>
        </ext>
      </extLst>
    </cfRule>
    <cfRule type="dataBar" priority="392">
      <dataBar>
        <cfvo type="min"/>
        <cfvo type="max"/>
        <color rgb="FF008AEF"/>
      </dataBar>
      <extLst>
        <ext xmlns:x14="http://schemas.microsoft.com/office/spreadsheetml/2009/9/main" uri="{B025F937-C7B1-47D3-B67F-A62EFF666E3E}">
          <x14:id>{5ACA0B5A-3690-41EB-854B-A91E24C4C904}</x14:id>
        </ext>
      </extLst>
    </cfRule>
  </conditionalFormatting>
  <conditionalFormatting sqref="T67:T72">
    <cfRule type="dataBar" priority="351">
      <dataBar>
        <cfvo type="num" val="0"/>
        <cfvo type="num" val="1"/>
        <color theme="9" tint="-0.499984740745262"/>
      </dataBar>
      <extLst>
        <ext xmlns:x14="http://schemas.microsoft.com/office/spreadsheetml/2009/9/main" uri="{B025F937-C7B1-47D3-B67F-A62EFF666E3E}">
          <x14:id>{E11D8CC8-BCAD-4232-A4CE-FCE494C40084}</x14:id>
        </ext>
      </extLst>
    </cfRule>
    <cfRule type="dataBar" priority="352">
      <dataBar>
        <cfvo type="num" val="0"/>
        <cfvo type="num" val="1"/>
        <color rgb="FF638EC6"/>
      </dataBar>
      <extLst>
        <ext xmlns:x14="http://schemas.microsoft.com/office/spreadsheetml/2009/9/main" uri="{B025F937-C7B1-47D3-B67F-A62EFF666E3E}">
          <x14:id>{F5E5C2A2-2C23-4FF8-9CDE-345979E0C0E6}</x14:id>
        </ext>
      </extLst>
    </cfRule>
    <cfRule type="dataBar" priority="353">
      <dataBar>
        <cfvo type="num" val="0"/>
        <cfvo type="num" val="1"/>
        <color rgb="FF00B0F0"/>
      </dataBar>
      <extLst>
        <ext xmlns:x14="http://schemas.microsoft.com/office/spreadsheetml/2009/9/main" uri="{B025F937-C7B1-47D3-B67F-A62EFF666E3E}">
          <x14:id>{C47D8677-D371-42F6-8045-7967A9FDA029}</x14:id>
        </ext>
      </extLst>
    </cfRule>
    <cfRule type="dataBar" priority="354">
      <dataBar>
        <cfvo type="min"/>
        <cfvo type="max"/>
        <color rgb="FF00B0F0"/>
      </dataBar>
      <extLst>
        <ext xmlns:x14="http://schemas.microsoft.com/office/spreadsheetml/2009/9/main" uri="{B025F937-C7B1-47D3-B67F-A62EFF666E3E}">
          <x14:id>{56F30399-8E35-4566-A1A8-91D0EC511450}</x14:id>
        </ext>
      </extLst>
    </cfRule>
    <cfRule type="dataBar" priority="355">
      <dataBar>
        <cfvo type="num" val="0"/>
        <cfvo type="num" val="1"/>
        <color rgb="FF63C384"/>
      </dataBar>
      <extLst>
        <ext xmlns:x14="http://schemas.microsoft.com/office/spreadsheetml/2009/9/main" uri="{B025F937-C7B1-47D3-B67F-A62EFF666E3E}">
          <x14:id>{CAB19CA6-5B1B-48E3-A5CE-719AA12EC43C}</x14:id>
        </ext>
      </extLst>
    </cfRule>
    <cfRule type="dataBar" priority="356">
      <dataBar>
        <cfvo type="min"/>
        <cfvo type="max"/>
        <color rgb="FF008AEF"/>
      </dataBar>
      <extLst>
        <ext xmlns:x14="http://schemas.microsoft.com/office/spreadsheetml/2009/9/main" uri="{B025F937-C7B1-47D3-B67F-A62EFF666E3E}">
          <x14:id>{AC68DE79-EC4A-4A9F-8925-F3AFF41578CB}</x14:id>
        </ext>
      </extLst>
    </cfRule>
  </conditionalFormatting>
  <conditionalFormatting sqref="U9:U25">
    <cfRule type="dataBar" priority="525">
      <dataBar>
        <cfvo type="num" val="0"/>
        <cfvo type="num" val="1"/>
        <color theme="9" tint="-0.499984740745262"/>
      </dataBar>
      <extLst>
        <ext xmlns:x14="http://schemas.microsoft.com/office/spreadsheetml/2009/9/main" uri="{B025F937-C7B1-47D3-B67F-A62EFF666E3E}">
          <x14:id>{BEFAAADD-2C58-4253-9C3E-5C21D5952773}</x14:id>
        </ext>
      </extLst>
    </cfRule>
    <cfRule type="dataBar" priority="526">
      <dataBar>
        <cfvo type="num" val="0"/>
        <cfvo type="num" val="1"/>
        <color rgb="FF638EC6"/>
      </dataBar>
      <extLst>
        <ext xmlns:x14="http://schemas.microsoft.com/office/spreadsheetml/2009/9/main" uri="{B025F937-C7B1-47D3-B67F-A62EFF666E3E}">
          <x14:id>{9DEA1502-0A32-45CC-A25F-B15009582C77}</x14:id>
        </ext>
      </extLst>
    </cfRule>
    <cfRule type="dataBar" priority="527">
      <dataBar>
        <cfvo type="num" val="0"/>
        <cfvo type="num" val="1"/>
        <color rgb="FF00B0F0"/>
      </dataBar>
      <extLst>
        <ext xmlns:x14="http://schemas.microsoft.com/office/spreadsheetml/2009/9/main" uri="{B025F937-C7B1-47D3-B67F-A62EFF666E3E}">
          <x14:id>{ABFE2104-A3DB-488E-B00B-DBEB5AD3AB66}</x14:id>
        </ext>
      </extLst>
    </cfRule>
    <cfRule type="dataBar" priority="528">
      <dataBar>
        <cfvo type="min"/>
        <cfvo type="max"/>
        <color rgb="FF00B0F0"/>
      </dataBar>
      <extLst>
        <ext xmlns:x14="http://schemas.microsoft.com/office/spreadsheetml/2009/9/main" uri="{B025F937-C7B1-47D3-B67F-A62EFF666E3E}">
          <x14:id>{C11C3743-405A-4D32-B180-5B2122A4FBEE}</x14:id>
        </ext>
      </extLst>
    </cfRule>
    <cfRule type="dataBar" priority="529">
      <dataBar>
        <cfvo type="num" val="0"/>
        <cfvo type="num" val="1"/>
        <color rgb="FF63C384"/>
      </dataBar>
      <extLst>
        <ext xmlns:x14="http://schemas.microsoft.com/office/spreadsheetml/2009/9/main" uri="{B025F937-C7B1-47D3-B67F-A62EFF666E3E}">
          <x14:id>{E0F7BD63-8B10-4B96-A01E-0D6262C956A1}</x14:id>
        </ext>
      </extLst>
    </cfRule>
    <cfRule type="dataBar" priority="530">
      <dataBar>
        <cfvo type="min"/>
        <cfvo type="max"/>
        <color rgb="FF008AEF"/>
      </dataBar>
      <extLst>
        <ext xmlns:x14="http://schemas.microsoft.com/office/spreadsheetml/2009/9/main" uri="{B025F937-C7B1-47D3-B67F-A62EFF666E3E}">
          <x14:id>{F16E4E23-AA78-4CFC-B5EA-8D01053D1ADB}</x14:id>
        </ext>
      </extLst>
    </cfRule>
  </conditionalFormatting>
  <conditionalFormatting sqref="U29:U38">
    <cfRule type="dataBar" priority="489">
      <dataBar>
        <cfvo type="num" val="0"/>
        <cfvo type="num" val="1"/>
        <color theme="9" tint="-0.499984740745262"/>
      </dataBar>
      <extLst>
        <ext xmlns:x14="http://schemas.microsoft.com/office/spreadsheetml/2009/9/main" uri="{B025F937-C7B1-47D3-B67F-A62EFF666E3E}">
          <x14:id>{6D44B64A-33DD-409B-BA5D-CCB479E5DB47}</x14:id>
        </ext>
      </extLst>
    </cfRule>
    <cfRule type="dataBar" priority="490">
      <dataBar>
        <cfvo type="num" val="0"/>
        <cfvo type="num" val="1"/>
        <color rgb="FF638EC6"/>
      </dataBar>
      <extLst>
        <ext xmlns:x14="http://schemas.microsoft.com/office/spreadsheetml/2009/9/main" uri="{B025F937-C7B1-47D3-B67F-A62EFF666E3E}">
          <x14:id>{3354B196-2669-4C9E-ADB3-549A1407EB6F}</x14:id>
        </ext>
      </extLst>
    </cfRule>
    <cfRule type="dataBar" priority="491">
      <dataBar>
        <cfvo type="num" val="0"/>
        <cfvo type="num" val="1"/>
        <color rgb="FF00B0F0"/>
      </dataBar>
      <extLst>
        <ext xmlns:x14="http://schemas.microsoft.com/office/spreadsheetml/2009/9/main" uri="{B025F937-C7B1-47D3-B67F-A62EFF666E3E}">
          <x14:id>{83379B2D-CA68-4D7C-9B90-11389F769569}</x14:id>
        </ext>
      </extLst>
    </cfRule>
    <cfRule type="dataBar" priority="492">
      <dataBar>
        <cfvo type="min"/>
        <cfvo type="max"/>
        <color rgb="FF00B0F0"/>
      </dataBar>
      <extLst>
        <ext xmlns:x14="http://schemas.microsoft.com/office/spreadsheetml/2009/9/main" uri="{B025F937-C7B1-47D3-B67F-A62EFF666E3E}">
          <x14:id>{91E27025-D8D4-489D-991A-6CD61F99A885}</x14:id>
        </ext>
      </extLst>
    </cfRule>
    <cfRule type="dataBar" priority="493">
      <dataBar>
        <cfvo type="num" val="0"/>
        <cfvo type="num" val="1"/>
        <color rgb="FF63C384"/>
      </dataBar>
      <extLst>
        <ext xmlns:x14="http://schemas.microsoft.com/office/spreadsheetml/2009/9/main" uri="{B025F937-C7B1-47D3-B67F-A62EFF666E3E}">
          <x14:id>{43C9F855-373A-4D58-A838-369E5FE2314F}</x14:id>
        </ext>
      </extLst>
    </cfRule>
    <cfRule type="dataBar" priority="494">
      <dataBar>
        <cfvo type="min"/>
        <cfvo type="max"/>
        <color rgb="FF008AEF"/>
      </dataBar>
      <extLst>
        <ext xmlns:x14="http://schemas.microsoft.com/office/spreadsheetml/2009/9/main" uri="{B025F937-C7B1-47D3-B67F-A62EFF666E3E}">
          <x14:id>{B599E6B9-8985-40C0-9974-E693F57813CD}</x14:id>
        </ext>
      </extLst>
    </cfRule>
  </conditionalFormatting>
  <conditionalFormatting sqref="U42:U47">
    <cfRule type="dataBar" priority="453">
      <dataBar>
        <cfvo type="num" val="0"/>
        <cfvo type="num" val="1"/>
        <color theme="9" tint="-0.499984740745262"/>
      </dataBar>
      <extLst>
        <ext xmlns:x14="http://schemas.microsoft.com/office/spreadsheetml/2009/9/main" uri="{B025F937-C7B1-47D3-B67F-A62EFF666E3E}">
          <x14:id>{961F5ADC-D2CD-4A6F-A877-5E42AF99704E}</x14:id>
        </ext>
      </extLst>
    </cfRule>
    <cfRule type="dataBar" priority="454">
      <dataBar>
        <cfvo type="num" val="0"/>
        <cfvo type="num" val="1"/>
        <color rgb="FF638EC6"/>
      </dataBar>
      <extLst>
        <ext xmlns:x14="http://schemas.microsoft.com/office/spreadsheetml/2009/9/main" uri="{B025F937-C7B1-47D3-B67F-A62EFF666E3E}">
          <x14:id>{FF439D76-E4ED-4E63-837A-8E752C9E7EE1}</x14:id>
        </ext>
      </extLst>
    </cfRule>
    <cfRule type="dataBar" priority="455">
      <dataBar>
        <cfvo type="num" val="0"/>
        <cfvo type="num" val="1"/>
        <color rgb="FF00B0F0"/>
      </dataBar>
      <extLst>
        <ext xmlns:x14="http://schemas.microsoft.com/office/spreadsheetml/2009/9/main" uri="{B025F937-C7B1-47D3-B67F-A62EFF666E3E}">
          <x14:id>{8A73470B-CE0B-4267-BB82-D9C2B2EABC60}</x14:id>
        </ext>
      </extLst>
    </cfRule>
    <cfRule type="dataBar" priority="456">
      <dataBar>
        <cfvo type="min"/>
        <cfvo type="max"/>
        <color rgb="FF00B0F0"/>
      </dataBar>
      <extLst>
        <ext xmlns:x14="http://schemas.microsoft.com/office/spreadsheetml/2009/9/main" uri="{B025F937-C7B1-47D3-B67F-A62EFF666E3E}">
          <x14:id>{CA54B8A6-9EBE-46CE-B3E0-191B6D49222B}</x14:id>
        </ext>
      </extLst>
    </cfRule>
    <cfRule type="dataBar" priority="457">
      <dataBar>
        <cfvo type="num" val="0"/>
        <cfvo type="num" val="1"/>
        <color rgb="FF63C384"/>
      </dataBar>
      <extLst>
        <ext xmlns:x14="http://schemas.microsoft.com/office/spreadsheetml/2009/9/main" uri="{B025F937-C7B1-47D3-B67F-A62EFF666E3E}">
          <x14:id>{1B0A0A12-D9AB-4F99-BCD0-D26DF965FD8C}</x14:id>
        </ext>
      </extLst>
    </cfRule>
    <cfRule type="dataBar" priority="458">
      <dataBar>
        <cfvo type="min"/>
        <cfvo type="max"/>
        <color rgb="FF008AEF"/>
      </dataBar>
      <extLst>
        <ext xmlns:x14="http://schemas.microsoft.com/office/spreadsheetml/2009/9/main" uri="{B025F937-C7B1-47D3-B67F-A62EFF666E3E}">
          <x14:id>{B4A60F76-2998-48B5-9271-9058578B2D95}</x14:id>
        </ext>
      </extLst>
    </cfRule>
  </conditionalFormatting>
  <conditionalFormatting sqref="U51:U56">
    <cfRule type="dataBar" priority="417">
      <dataBar>
        <cfvo type="num" val="0"/>
        <cfvo type="num" val="1"/>
        <color theme="9" tint="-0.499984740745262"/>
      </dataBar>
      <extLst>
        <ext xmlns:x14="http://schemas.microsoft.com/office/spreadsheetml/2009/9/main" uri="{B025F937-C7B1-47D3-B67F-A62EFF666E3E}">
          <x14:id>{8AE87095-21E4-4823-9EC5-1234DA317ED5}</x14:id>
        </ext>
      </extLst>
    </cfRule>
    <cfRule type="dataBar" priority="418">
      <dataBar>
        <cfvo type="num" val="0"/>
        <cfvo type="num" val="1"/>
        <color rgb="FF638EC6"/>
      </dataBar>
      <extLst>
        <ext xmlns:x14="http://schemas.microsoft.com/office/spreadsheetml/2009/9/main" uri="{B025F937-C7B1-47D3-B67F-A62EFF666E3E}">
          <x14:id>{D86A14E4-E22F-48AF-AC91-DDD3F9B25A79}</x14:id>
        </ext>
      </extLst>
    </cfRule>
    <cfRule type="dataBar" priority="419">
      <dataBar>
        <cfvo type="num" val="0"/>
        <cfvo type="num" val="1"/>
        <color rgb="FF00B0F0"/>
      </dataBar>
      <extLst>
        <ext xmlns:x14="http://schemas.microsoft.com/office/spreadsheetml/2009/9/main" uri="{B025F937-C7B1-47D3-B67F-A62EFF666E3E}">
          <x14:id>{D1767171-F779-41BB-8390-2B06971A4632}</x14:id>
        </ext>
      </extLst>
    </cfRule>
    <cfRule type="dataBar" priority="420">
      <dataBar>
        <cfvo type="min"/>
        <cfvo type="max"/>
        <color rgb="FF00B0F0"/>
      </dataBar>
      <extLst>
        <ext xmlns:x14="http://schemas.microsoft.com/office/spreadsheetml/2009/9/main" uri="{B025F937-C7B1-47D3-B67F-A62EFF666E3E}">
          <x14:id>{56B731F7-3D73-4E6D-85F0-858604038D78}</x14:id>
        </ext>
      </extLst>
    </cfRule>
    <cfRule type="dataBar" priority="421">
      <dataBar>
        <cfvo type="num" val="0"/>
        <cfvo type="num" val="1"/>
        <color rgb="FF63C384"/>
      </dataBar>
      <extLst>
        <ext xmlns:x14="http://schemas.microsoft.com/office/spreadsheetml/2009/9/main" uri="{B025F937-C7B1-47D3-B67F-A62EFF666E3E}">
          <x14:id>{3EB84FCE-8BCB-4A51-8F36-626F94D2A533}</x14:id>
        </ext>
      </extLst>
    </cfRule>
    <cfRule type="dataBar" priority="422">
      <dataBar>
        <cfvo type="min"/>
        <cfvo type="max"/>
        <color rgb="FF008AEF"/>
      </dataBar>
      <extLst>
        <ext xmlns:x14="http://schemas.microsoft.com/office/spreadsheetml/2009/9/main" uri="{B025F937-C7B1-47D3-B67F-A62EFF666E3E}">
          <x14:id>{C63B9C34-6AD4-4A6B-9171-2FD527405192}</x14:id>
        </ext>
      </extLst>
    </cfRule>
  </conditionalFormatting>
  <conditionalFormatting sqref="U59:U64">
    <cfRule type="dataBar" priority="381">
      <dataBar>
        <cfvo type="num" val="0"/>
        <cfvo type="num" val="1"/>
        <color theme="9" tint="-0.499984740745262"/>
      </dataBar>
      <extLst>
        <ext xmlns:x14="http://schemas.microsoft.com/office/spreadsheetml/2009/9/main" uri="{B025F937-C7B1-47D3-B67F-A62EFF666E3E}">
          <x14:id>{A356F328-F971-4B2A-8083-D6E8763250AD}</x14:id>
        </ext>
      </extLst>
    </cfRule>
    <cfRule type="dataBar" priority="382">
      <dataBar>
        <cfvo type="num" val="0"/>
        <cfvo type="num" val="1"/>
        <color rgb="FF638EC6"/>
      </dataBar>
      <extLst>
        <ext xmlns:x14="http://schemas.microsoft.com/office/spreadsheetml/2009/9/main" uri="{B025F937-C7B1-47D3-B67F-A62EFF666E3E}">
          <x14:id>{37DC7F5B-E1DE-453B-95B8-EC41E1D03F3F}</x14:id>
        </ext>
      </extLst>
    </cfRule>
    <cfRule type="dataBar" priority="383">
      <dataBar>
        <cfvo type="num" val="0"/>
        <cfvo type="num" val="1"/>
        <color rgb="FF00B0F0"/>
      </dataBar>
      <extLst>
        <ext xmlns:x14="http://schemas.microsoft.com/office/spreadsheetml/2009/9/main" uri="{B025F937-C7B1-47D3-B67F-A62EFF666E3E}">
          <x14:id>{F47E8F5B-1E2B-4751-98C6-09014553D92E}</x14:id>
        </ext>
      </extLst>
    </cfRule>
    <cfRule type="dataBar" priority="384">
      <dataBar>
        <cfvo type="min"/>
        <cfvo type="max"/>
        <color rgb="FF00B0F0"/>
      </dataBar>
      <extLst>
        <ext xmlns:x14="http://schemas.microsoft.com/office/spreadsheetml/2009/9/main" uri="{B025F937-C7B1-47D3-B67F-A62EFF666E3E}">
          <x14:id>{8E58AD0B-D821-4EF9-85BD-4408854422FA}</x14:id>
        </ext>
      </extLst>
    </cfRule>
    <cfRule type="dataBar" priority="385">
      <dataBar>
        <cfvo type="num" val="0"/>
        <cfvo type="num" val="1"/>
        <color rgb="FF63C384"/>
      </dataBar>
      <extLst>
        <ext xmlns:x14="http://schemas.microsoft.com/office/spreadsheetml/2009/9/main" uri="{B025F937-C7B1-47D3-B67F-A62EFF666E3E}">
          <x14:id>{613032A5-6567-4966-94A4-3AB6646E5FBD}</x14:id>
        </ext>
      </extLst>
    </cfRule>
    <cfRule type="dataBar" priority="386">
      <dataBar>
        <cfvo type="min"/>
        <cfvo type="max"/>
        <color rgb="FF008AEF"/>
      </dataBar>
      <extLst>
        <ext xmlns:x14="http://schemas.microsoft.com/office/spreadsheetml/2009/9/main" uri="{B025F937-C7B1-47D3-B67F-A62EFF666E3E}">
          <x14:id>{62AFBFCA-B004-4266-AD2E-EF6FA5D36342}</x14:id>
        </ext>
      </extLst>
    </cfRule>
  </conditionalFormatting>
  <conditionalFormatting sqref="U67:U72">
    <cfRule type="dataBar" priority="345">
      <dataBar>
        <cfvo type="num" val="0"/>
        <cfvo type="num" val="1"/>
        <color theme="9" tint="-0.499984740745262"/>
      </dataBar>
      <extLst>
        <ext xmlns:x14="http://schemas.microsoft.com/office/spreadsheetml/2009/9/main" uri="{B025F937-C7B1-47D3-B67F-A62EFF666E3E}">
          <x14:id>{DBB7012A-52D3-4878-BB5A-399BAC9A3201}</x14:id>
        </ext>
      </extLst>
    </cfRule>
    <cfRule type="dataBar" priority="346">
      <dataBar>
        <cfvo type="num" val="0"/>
        <cfvo type="num" val="1"/>
        <color rgb="FF638EC6"/>
      </dataBar>
      <extLst>
        <ext xmlns:x14="http://schemas.microsoft.com/office/spreadsheetml/2009/9/main" uri="{B025F937-C7B1-47D3-B67F-A62EFF666E3E}">
          <x14:id>{C25049AF-EB90-4910-914A-BC1F39649F7A}</x14:id>
        </ext>
      </extLst>
    </cfRule>
    <cfRule type="dataBar" priority="347">
      <dataBar>
        <cfvo type="num" val="0"/>
        <cfvo type="num" val="1"/>
        <color rgb="FF00B0F0"/>
      </dataBar>
      <extLst>
        <ext xmlns:x14="http://schemas.microsoft.com/office/spreadsheetml/2009/9/main" uri="{B025F937-C7B1-47D3-B67F-A62EFF666E3E}">
          <x14:id>{0FEC2D7C-EDDE-4C1C-8CC3-9795EEBE952C}</x14:id>
        </ext>
      </extLst>
    </cfRule>
    <cfRule type="dataBar" priority="348">
      <dataBar>
        <cfvo type="min"/>
        <cfvo type="max"/>
        <color rgb="FF00B0F0"/>
      </dataBar>
      <extLst>
        <ext xmlns:x14="http://schemas.microsoft.com/office/spreadsheetml/2009/9/main" uri="{B025F937-C7B1-47D3-B67F-A62EFF666E3E}">
          <x14:id>{0B2583D8-4D7F-44BB-9C75-BB843DBB9B5E}</x14:id>
        </ext>
      </extLst>
    </cfRule>
    <cfRule type="dataBar" priority="349">
      <dataBar>
        <cfvo type="num" val="0"/>
        <cfvo type="num" val="1"/>
        <color rgb="FF63C384"/>
      </dataBar>
      <extLst>
        <ext xmlns:x14="http://schemas.microsoft.com/office/spreadsheetml/2009/9/main" uri="{B025F937-C7B1-47D3-B67F-A62EFF666E3E}">
          <x14:id>{3A40C74A-27FB-45F4-B736-6B7671297D0C}</x14:id>
        </ext>
      </extLst>
    </cfRule>
    <cfRule type="dataBar" priority="350">
      <dataBar>
        <cfvo type="min"/>
        <cfvo type="max"/>
        <color rgb="FF008AEF"/>
      </dataBar>
      <extLst>
        <ext xmlns:x14="http://schemas.microsoft.com/office/spreadsheetml/2009/9/main" uri="{B025F937-C7B1-47D3-B67F-A62EFF666E3E}">
          <x14:id>{62C6898B-A266-42B0-8D9C-F7D21E7685F5}</x14:id>
        </ext>
      </extLst>
    </cfRule>
  </conditionalFormatting>
  <conditionalFormatting sqref="V9:V25">
    <cfRule type="dataBar" priority="519">
      <dataBar>
        <cfvo type="num" val="0"/>
        <cfvo type="num" val="1"/>
        <color theme="9" tint="-0.499984740745262"/>
      </dataBar>
      <extLst>
        <ext xmlns:x14="http://schemas.microsoft.com/office/spreadsheetml/2009/9/main" uri="{B025F937-C7B1-47D3-B67F-A62EFF666E3E}">
          <x14:id>{6E9439C7-A5E1-4B71-9848-4800D25DA901}</x14:id>
        </ext>
      </extLst>
    </cfRule>
    <cfRule type="dataBar" priority="520">
      <dataBar>
        <cfvo type="num" val="0"/>
        <cfvo type="num" val="1"/>
        <color rgb="FF638EC6"/>
      </dataBar>
      <extLst>
        <ext xmlns:x14="http://schemas.microsoft.com/office/spreadsheetml/2009/9/main" uri="{B025F937-C7B1-47D3-B67F-A62EFF666E3E}">
          <x14:id>{ED8A2DF8-B0A9-4E55-9781-68051347686A}</x14:id>
        </ext>
      </extLst>
    </cfRule>
    <cfRule type="dataBar" priority="521">
      <dataBar>
        <cfvo type="num" val="0"/>
        <cfvo type="num" val="1"/>
        <color rgb="FF00B0F0"/>
      </dataBar>
      <extLst>
        <ext xmlns:x14="http://schemas.microsoft.com/office/spreadsheetml/2009/9/main" uri="{B025F937-C7B1-47D3-B67F-A62EFF666E3E}">
          <x14:id>{45618588-66F4-4A19-87BB-3DE473B9B76C}</x14:id>
        </ext>
      </extLst>
    </cfRule>
    <cfRule type="dataBar" priority="522">
      <dataBar>
        <cfvo type="min"/>
        <cfvo type="max"/>
        <color rgb="FF00B0F0"/>
      </dataBar>
      <extLst>
        <ext xmlns:x14="http://schemas.microsoft.com/office/spreadsheetml/2009/9/main" uri="{B025F937-C7B1-47D3-B67F-A62EFF666E3E}">
          <x14:id>{020CF561-1CCD-4BD8-88FB-809347BC7835}</x14:id>
        </ext>
      </extLst>
    </cfRule>
    <cfRule type="dataBar" priority="523">
      <dataBar>
        <cfvo type="num" val="0"/>
        <cfvo type="num" val="1"/>
        <color rgb="FF63C384"/>
      </dataBar>
      <extLst>
        <ext xmlns:x14="http://schemas.microsoft.com/office/spreadsheetml/2009/9/main" uri="{B025F937-C7B1-47D3-B67F-A62EFF666E3E}">
          <x14:id>{FF6B100C-9797-4D1C-93EF-69BC63CD5EEE}</x14:id>
        </ext>
      </extLst>
    </cfRule>
    <cfRule type="dataBar" priority="524">
      <dataBar>
        <cfvo type="min"/>
        <cfvo type="max"/>
        <color rgb="FF008AEF"/>
      </dataBar>
      <extLst>
        <ext xmlns:x14="http://schemas.microsoft.com/office/spreadsheetml/2009/9/main" uri="{B025F937-C7B1-47D3-B67F-A62EFF666E3E}">
          <x14:id>{49815C12-DD6C-48FB-9C9F-3A77C44A1A93}</x14:id>
        </ext>
      </extLst>
    </cfRule>
  </conditionalFormatting>
  <conditionalFormatting sqref="V29:V38">
    <cfRule type="dataBar" priority="483">
      <dataBar>
        <cfvo type="num" val="0"/>
        <cfvo type="num" val="1"/>
        <color theme="9" tint="-0.499984740745262"/>
      </dataBar>
      <extLst>
        <ext xmlns:x14="http://schemas.microsoft.com/office/spreadsheetml/2009/9/main" uri="{B025F937-C7B1-47D3-B67F-A62EFF666E3E}">
          <x14:id>{E54BA123-A237-453F-B60F-3CBAB307A20D}</x14:id>
        </ext>
      </extLst>
    </cfRule>
    <cfRule type="dataBar" priority="484">
      <dataBar>
        <cfvo type="num" val="0"/>
        <cfvo type="num" val="1"/>
        <color rgb="FF638EC6"/>
      </dataBar>
      <extLst>
        <ext xmlns:x14="http://schemas.microsoft.com/office/spreadsheetml/2009/9/main" uri="{B025F937-C7B1-47D3-B67F-A62EFF666E3E}">
          <x14:id>{BE16434A-7905-4788-B898-3C42ADE23E43}</x14:id>
        </ext>
      </extLst>
    </cfRule>
    <cfRule type="dataBar" priority="485">
      <dataBar>
        <cfvo type="num" val="0"/>
        <cfvo type="num" val="1"/>
        <color rgb="FF00B0F0"/>
      </dataBar>
      <extLst>
        <ext xmlns:x14="http://schemas.microsoft.com/office/spreadsheetml/2009/9/main" uri="{B025F937-C7B1-47D3-B67F-A62EFF666E3E}">
          <x14:id>{2820CCF8-79FF-4708-B893-47757AAE3BE4}</x14:id>
        </ext>
      </extLst>
    </cfRule>
    <cfRule type="dataBar" priority="486">
      <dataBar>
        <cfvo type="min"/>
        <cfvo type="max"/>
        <color rgb="FF00B0F0"/>
      </dataBar>
      <extLst>
        <ext xmlns:x14="http://schemas.microsoft.com/office/spreadsheetml/2009/9/main" uri="{B025F937-C7B1-47D3-B67F-A62EFF666E3E}">
          <x14:id>{03F6C4E3-F9C8-4561-B08D-45D63C32B78D}</x14:id>
        </ext>
      </extLst>
    </cfRule>
    <cfRule type="dataBar" priority="487">
      <dataBar>
        <cfvo type="num" val="0"/>
        <cfvo type="num" val="1"/>
        <color rgb="FF63C384"/>
      </dataBar>
      <extLst>
        <ext xmlns:x14="http://schemas.microsoft.com/office/spreadsheetml/2009/9/main" uri="{B025F937-C7B1-47D3-B67F-A62EFF666E3E}">
          <x14:id>{250E1F04-8430-42AA-94AC-4E2C4993619A}</x14:id>
        </ext>
      </extLst>
    </cfRule>
    <cfRule type="dataBar" priority="488">
      <dataBar>
        <cfvo type="min"/>
        <cfvo type="max"/>
        <color rgb="FF008AEF"/>
      </dataBar>
      <extLst>
        <ext xmlns:x14="http://schemas.microsoft.com/office/spreadsheetml/2009/9/main" uri="{B025F937-C7B1-47D3-B67F-A62EFF666E3E}">
          <x14:id>{598B65DF-0018-46D2-99C6-7D81D105AC13}</x14:id>
        </ext>
      </extLst>
    </cfRule>
  </conditionalFormatting>
  <conditionalFormatting sqref="V42:V47">
    <cfRule type="dataBar" priority="447">
      <dataBar>
        <cfvo type="num" val="0"/>
        <cfvo type="num" val="1"/>
        <color theme="9" tint="-0.499984740745262"/>
      </dataBar>
      <extLst>
        <ext xmlns:x14="http://schemas.microsoft.com/office/spreadsheetml/2009/9/main" uri="{B025F937-C7B1-47D3-B67F-A62EFF666E3E}">
          <x14:id>{B2289A8D-5CF1-4B7F-AE50-2E8D66336C4A}</x14:id>
        </ext>
      </extLst>
    </cfRule>
    <cfRule type="dataBar" priority="448">
      <dataBar>
        <cfvo type="num" val="0"/>
        <cfvo type="num" val="1"/>
        <color rgb="FF638EC6"/>
      </dataBar>
      <extLst>
        <ext xmlns:x14="http://schemas.microsoft.com/office/spreadsheetml/2009/9/main" uri="{B025F937-C7B1-47D3-B67F-A62EFF666E3E}">
          <x14:id>{9E41895C-E7BC-4AAB-A404-18A49656E2AA}</x14:id>
        </ext>
      </extLst>
    </cfRule>
    <cfRule type="dataBar" priority="449">
      <dataBar>
        <cfvo type="num" val="0"/>
        <cfvo type="num" val="1"/>
        <color rgb="FF00B0F0"/>
      </dataBar>
      <extLst>
        <ext xmlns:x14="http://schemas.microsoft.com/office/spreadsheetml/2009/9/main" uri="{B025F937-C7B1-47D3-B67F-A62EFF666E3E}">
          <x14:id>{AF430635-6A7B-4AE5-96EF-F4D9AA38DC7F}</x14:id>
        </ext>
      </extLst>
    </cfRule>
    <cfRule type="dataBar" priority="450">
      <dataBar>
        <cfvo type="min"/>
        <cfvo type="max"/>
        <color rgb="FF00B0F0"/>
      </dataBar>
      <extLst>
        <ext xmlns:x14="http://schemas.microsoft.com/office/spreadsheetml/2009/9/main" uri="{B025F937-C7B1-47D3-B67F-A62EFF666E3E}">
          <x14:id>{F9CB5980-2E38-4CE8-B67A-1DA2CD439803}</x14:id>
        </ext>
      </extLst>
    </cfRule>
    <cfRule type="dataBar" priority="451">
      <dataBar>
        <cfvo type="num" val="0"/>
        <cfvo type="num" val="1"/>
        <color rgb="FF63C384"/>
      </dataBar>
      <extLst>
        <ext xmlns:x14="http://schemas.microsoft.com/office/spreadsheetml/2009/9/main" uri="{B025F937-C7B1-47D3-B67F-A62EFF666E3E}">
          <x14:id>{B48828DD-868D-4A65-B969-20357C2AB297}</x14:id>
        </ext>
      </extLst>
    </cfRule>
    <cfRule type="dataBar" priority="452">
      <dataBar>
        <cfvo type="min"/>
        <cfvo type="max"/>
        <color rgb="FF008AEF"/>
      </dataBar>
      <extLst>
        <ext xmlns:x14="http://schemas.microsoft.com/office/spreadsheetml/2009/9/main" uri="{B025F937-C7B1-47D3-B67F-A62EFF666E3E}">
          <x14:id>{1B848A0D-5DDC-4AFF-AEE5-DB328CCC04D9}</x14:id>
        </ext>
      </extLst>
    </cfRule>
  </conditionalFormatting>
  <conditionalFormatting sqref="V51:V56">
    <cfRule type="dataBar" priority="411">
      <dataBar>
        <cfvo type="num" val="0"/>
        <cfvo type="num" val="1"/>
        <color theme="9" tint="-0.499984740745262"/>
      </dataBar>
      <extLst>
        <ext xmlns:x14="http://schemas.microsoft.com/office/spreadsheetml/2009/9/main" uri="{B025F937-C7B1-47D3-B67F-A62EFF666E3E}">
          <x14:id>{F28A6038-1521-406E-A582-EB66745B8CAE}</x14:id>
        </ext>
      </extLst>
    </cfRule>
    <cfRule type="dataBar" priority="412">
      <dataBar>
        <cfvo type="num" val="0"/>
        <cfvo type="num" val="1"/>
        <color rgb="FF638EC6"/>
      </dataBar>
      <extLst>
        <ext xmlns:x14="http://schemas.microsoft.com/office/spreadsheetml/2009/9/main" uri="{B025F937-C7B1-47D3-B67F-A62EFF666E3E}">
          <x14:id>{DC449E3C-A16C-426F-87A1-8DB1B574713D}</x14:id>
        </ext>
      </extLst>
    </cfRule>
    <cfRule type="dataBar" priority="413">
      <dataBar>
        <cfvo type="num" val="0"/>
        <cfvo type="num" val="1"/>
        <color rgb="FF00B0F0"/>
      </dataBar>
      <extLst>
        <ext xmlns:x14="http://schemas.microsoft.com/office/spreadsheetml/2009/9/main" uri="{B025F937-C7B1-47D3-B67F-A62EFF666E3E}">
          <x14:id>{A7496B69-78E6-48D8-87EE-332CA3D997DF}</x14:id>
        </ext>
      </extLst>
    </cfRule>
    <cfRule type="dataBar" priority="414">
      <dataBar>
        <cfvo type="min"/>
        <cfvo type="max"/>
        <color rgb="FF00B0F0"/>
      </dataBar>
      <extLst>
        <ext xmlns:x14="http://schemas.microsoft.com/office/spreadsheetml/2009/9/main" uri="{B025F937-C7B1-47D3-B67F-A62EFF666E3E}">
          <x14:id>{C892C824-C4F4-4E55-87A6-27096108A884}</x14:id>
        </ext>
      </extLst>
    </cfRule>
    <cfRule type="dataBar" priority="415">
      <dataBar>
        <cfvo type="num" val="0"/>
        <cfvo type="num" val="1"/>
        <color rgb="FF63C384"/>
      </dataBar>
      <extLst>
        <ext xmlns:x14="http://schemas.microsoft.com/office/spreadsheetml/2009/9/main" uri="{B025F937-C7B1-47D3-B67F-A62EFF666E3E}">
          <x14:id>{4F22366A-434B-4CCE-A748-611BE0CB81DB}</x14:id>
        </ext>
      </extLst>
    </cfRule>
    <cfRule type="dataBar" priority="416">
      <dataBar>
        <cfvo type="min"/>
        <cfvo type="max"/>
        <color rgb="FF008AEF"/>
      </dataBar>
      <extLst>
        <ext xmlns:x14="http://schemas.microsoft.com/office/spreadsheetml/2009/9/main" uri="{B025F937-C7B1-47D3-B67F-A62EFF666E3E}">
          <x14:id>{BE9E54F9-D563-43AB-B43D-96C90A5B4D28}</x14:id>
        </ext>
      </extLst>
    </cfRule>
  </conditionalFormatting>
  <conditionalFormatting sqref="V59:V64">
    <cfRule type="dataBar" priority="375">
      <dataBar>
        <cfvo type="num" val="0"/>
        <cfvo type="num" val="1"/>
        <color theme="9" tint="-0.499984740745262"/>
      </dataBar>
      <extLst>
        <ext xmlns:x14="http://schemas.microsoft.com/office/spreadsheetml/2009/9/main" uri="{B025F937-C7B1-47D3-B67F-A62EFF666E3E}">
          <x14:id>{65F0B514-058E-452A-AE9E-B249955821FB}</x14:id>
        </ext>
      </extLst>
    </cfRule>
    <cfRule type="dataBar" priority="376">
      <dataBar>
        <cfvo type="num" val="0"/>
        <cfvo type="num" val="1"/>
        <color rgb="FF638EC6"/>
      </dataBar>
      <extLst>
        <ext xmlns:x14="http://schemas.microsoft.com/office/spreadsheetml/2009/9/main" uri="{B025F937-C7B1-47D3-B67F-A62EFF666E3E}">
          <x14:id>{3C84BBA2-BAB7-4EEA-B892-DA495C1B3A37}</x14:id>
        </ext>
      </extLst>
    </cfRule>
    <cfRule type="dataBar" priority="377">
      <dataBar>
        <cfvo type="num" val="0"/>
        <cfvo type="num" val="1"/>
        <color rgb="FF00B0F0"/>
      </dataBar>
      <extLst>
        <ext xmlns:x14="http://schemas.microsoft.com/office/spreadsheetml/2009/9/main" uri="{B025F937-C7B1-47D3-B67F-A62EFF666E3E}">
          <x14:id>{6374D001-72D4-4C47-AC82-44EF305F5A03}</x14:id>
        </ext>
      </extLst>
    </cfRule>
    <cfRule type="dataBar" priority="378">
      <dataBar>
        <cfvo type="min"/>
        <cfvo type="max"/>
        <color rgb="FF00B0F0"/>
      </dataBar>
      <extLst>
        <ext xmlns:x14="http://schemas.microsoft.com/office/spreadsheetml/2009/9/main" uri="{B025F937-C7B1-47D3-B67F-A62EFF666E3E}">
          <x14:id>{CFD1A64E-842F-4FF5-9C33-5D5389DBB3A0}</x14:id>
        </ext>
      </extLst>
    </cfRule>
    <cfRule type="dataBar" priority="379">
      <dataBar>
        <cfvo type="num" val="0"/>
        <cfvo type="num" val="1"/>
        <color rgb="FF63C384"/>
      </dataBar>
      <extLst>
        <ext xmlns:x14="http://schemas.microsoft.com/office/spreadsheetml/2009/9/main" uri="{B025F937-C7B1-47D3-B67F-A62EFF666E3E}">
          <x14:id>{9C8E12A1-D4DC-4D1B-8BC7-6526F93D7436}</x14:id>
        </ext>
      </extLst>
    </cfRule>
    <cfRule type="dataBar" priority="380">
      <dataBar>
        <cfvo type="min"/>
        <cfvo type="max"/>
        <color rgb="FF008AEF"/>
      </dataBar>
      <extLst>
        <ext xmlns:x14="http://schemas.microsoft.com/office/spreadsheetml/2009/9/main" uri="{B025F937-C7B1-47D3-B67F-A62EFF666E3E}">
          <x14:id>{ED35D1B6-8016-436B-86A5-8812DD054A2C}</x14:id>
        </ext>
      </extLst>
    </cfRule>
  </conditionalFormatting>
  <conditionalFormatting sqref="V67:V72">
    <cfRule type="dataBar" priority="339">
      <dataBar>
        <cfvo type="num" val="0"/>
        <cfvo type="num" val="1"/>
        <color theme="9" tint="-0.499984740745262"/>
      </dataBar>
      <extLst>
        <ext xmlns:x14="http://schemas.microsoft.com/office/spreadsheetml/2009/9/main" uri="{B025F937-C7B1-47D3-B67F-A62EFF666E3E}">
          <x14:id>{1A3E2EC6-099F-4FE5-B988-6E542BB33A1E}</x14:id>
        </ext>
      </extLst>
    </cfRule>
    <cfRule type="dataBar" priority="340">
      <dataBar>
        <cfvo type="num" val="0"/>
        <cfvo type="num" val="1"/>
        <color rgb="FF638EC6"/>
      </dataBar>
      <extLst>
        <ext xmlns:x14="http://schemas.microsoft.com/office/spreadsheetml/2009/9/main" uri="{B025F937-C7B1-47D3-B67F-A62EFF666E3E}">
          <x14:id>{A07A52F2-D646-45FD-9693-BBEC439B7371}</x14:id>
        </ext>
      </extLst>
    </cfRule>
    <cfRule type="dataBar" priority="341">
      <dataBar>
        <cfvo type="num" val="0"/>
        <cfvo type="num" val="1"/>
        <color rgb="FF00B0F0"/>
      </dataBar>
      <extLst>
        <ext xmlns:x14="http://schemas.microsoft.com/office/spreadsheetml/2009/9/main" uri="{B025F937-C7B1-47D3-B67F-A62EFF666E3E}">
          <x14:id>{8B8F0CDB-BB64-4396-AC68-B75761EDBBD6}</x14:id>
        </ext>
      </extLst>
    </cfRule>
    <cfRule type="dataBar" priority="342">
      <dataBar>
        <cfvo type="min"/>
        <cfvo type="max"/>
        <color rgb="FF00B0F0"/>
      </dataBar>
      <extLst>
        <ext xmlns:x14="http://schemas.microsoft.com/office/spreadsheetml/2009/9/main" uri="{B025F937-C7B1-47D3-B67F-A62EFF666E3E}">
          <x14:id>{7BEBB443-27EB-43B0-9B23-D40FB52433BC}</x14:id>
        </ext>
      </extLst>
    </cfRule>
    <cfRule type="dataBar" priority="343">
      <dataBar>
        <cfvo type="num" val="0"/>
        <cfvo type="num" val="1"/>
        <color rgb="FF63C384"/>
      </dataBar>
      <extLst>
        <ext xmlns:x14="http://schemas.microsoft.com/office/spreadsheetml/2009/9/main" uri="{B025F937-C7B1-47D3-B67F-A62EFF666E3E}">
          <x14:id>{8E8F5942-09AC-4522-90BA-BE1829DF66EB}</x14:id>
        </ext>
      </extLst>
    </cfRule>
    <cfRule type="dataBar" priority="344">
      <dataBar>
        <cfvo type="min"/>
        <cfvo type="max"/>
        <color rgb="FF008AEF"/>
      </dataBar>
      <extLst>
        <ext xmlns:x14="http://schemas.microsoft.com/office/spreadsheetml/2009/9/main" uri="{B025F937-C7B1-47D3-B67F-A62EFF666E3E}">
          <x14:id>{FE18443E-C9FE-4C21-A47E-32003E5F64B8}</x14:id>
        </ext>
      </extLst>
    </cfRule>
  </conditionalFormatting>
  <conditionalFormatting sqref="W9:W25">
    <cfRule type="dataBar" priority="513">
      <dataBar>
        <cfvo type="num" val="0"/>
        <cfvo type="num" val="1"/>
        <color theme="9" tint="-0.499984740745262"/>
      </dataBar>
      <extLst>
        <ext xmlns:x14="http://schemas.microsoft.com/office/spreadsheetml/2009/9/main" uri="{B025F937-C7B1-47D3-B67F-A62EFF666E3E}">
          <x14:id>{04EB97F0-C25D-45C5-9B0C-7F45E6DB0AAC}</x14:id>
        </ext>
      </extLst>
    </cfRule>
    <cfRule type="dataBar" priority="514">
      <dataBar>
        <cfvo type="num" val="0"/>
        <cfvo type="num" val="1"/>
        <color rgb="FF638EC6"/>
      </dataBar>
      <extLst>
        <ext xmlns:x14="http://schemas.microsoft.com/office/spreadsheetml/2009/9/main" uri="{B025F937-C7B1-47D3-B67F-A62EFF666E3E}">
          <x14:id>{CDDE1FB0-CF4E-4FB1-9E08-DE45C9B0FDAC}</x14:id>
        </ext>
      </extLst>
    </cfRule>
    <cfRule type="dataBar" priority="515">
      <dataBar>
        <cfvo type="num" val="0"/>
        <cfvo type="num" val="1"/>
        <color rgb="FF00B0F0"/>
      </dataBar>
      <extLst>
        <ext xmlns:x14="http://schemas.microsoft.com/office/spreadsheetml/2009/9/main" uri="{B025F937-C7B1-47D3-B67F-A62EFF666E3E}">
          <x14:id>{A0F37D6E-3782-4A7B-BC0C-0D2A3BA8E08F}</x14:id>
        </ext>
      </extLst>
    </cfRule>
    <cfRule type="dataBar" priority="516">
      <dataBar>
        <cfvo type="min"/>
        <cfvo type="max"/>
        <color rgb="FF00B0F0"/>
      </dataBar>
      <extLst>
        <ext xmlns:x14="http://schemas.microsoft.com/office/spreadsheetml/2009/9/main" uri="{B025F937-C7B1-47D3-B67F-A62EFF666E3E}">
          <x14:id>{BD41CE05-E39C-4886-89C1-3FD55704CD83}</x14:id>
        </ext>
      </extLst>
    </cfRule>
    <cfRule type="dataBar" priority="517">
      <dataBar>
        <cfvo type="num" val="0"/>
        <cfvo type="num" val="1"/>
        <color rgb="FF63C384"/>
      </dataBar>
      <extLst>
        <ext xmlns:x14="http://schemas.microsoft.com/office/spreadsheetml/2009/9/main" uri="{B025F937-C7B1-47D3-B67F-A62EFF666E3E}">
          <x14:id>{7AA46931-9FD4-468F-BBE1-1FC661AFA6E6}</x14:id>
        </ext>
      </extLst>
    </cfRule>
    <cfRule type="dataBar" priority="518">
      <dataBar>
        <cfvo type="min"/>
        <cfvo type="max"/>
        <color rgb="FF008AEF"/>
      </dataBar>
      <extLst>
        <ext xmlns:x14="http://schemas.microsoft.com/office/spreadsheetml/2009/9/main" uri="{B025F937-C7B1-47D3-B67F-A62EFF666E3E}">
          <x14:id>{7CB57580-9E21-43B0-A2C1-05892A5F4A6D}</x14:id>
        </ext>
      </extLst>
    </cfRule>
  </conditionalFormatting>
  <conditionalFormatting sqref="W29:W38">
    <cfRule type="dataBar" priority="477">
      <dataBar>
        <cfvo type="num" val="0"/>
        <cfvo type="num" val="1"/>
        <color theme="9" tint="-0.499984740745262"/>
      </dataBar>
      <extLst>
        <ext xmlns:x14="http://schemas.microsoft.com/office/spreadsheetml/2009/9/main" uri="{B025F937-C7B1-47D3-B67F-A62EFF666E3E}">
          <x14:id>{1319882A-CFF6-4F42-9E66-564B22344257}</x14:id>
        </ext>
      </extLst>
    </cfRule>
    <cfRule type="dataBar" priority="478">
      <dataBar>
        <cfvo type="num" val="0"/>
        <cfvo type="num" val="1"/>
        <color rgb="FF638EC6"/>
      </dataBar>
      <extLst>
        <ext xmlns:x14="http://schemas.microsoft.com/office/spreadsheetml/2009/9/main" uri="{B025F937-C7B1-47D3-B67F-A62EFF666E3E}">
          <x14:id>{5464E6BA-5823-4347-87EA-2A86717CF271}</x14:id>
        </ext>
      </extLst>
    </cfRule>
    <cfRule type="dataBar" priority="479">
      <dataBar>
        <cfvo type="num" val="0"/>
        <cfvo type="num" val="1"/>
        <color rgb="FF00B0F0"/>
      </dataBar>
      <extLst>
        <ext xmlns:x14="http://schemas.microsoft.com/office/spreadsheetml/2009/9/main" uri="{B025F937-C7B1-47D3-B67F-A62EFF666E3E}">
          <x14:id>{F69D81B3-FE13-47AD-9A01-3EC3BF9C7768}</x14:id>
        </ext>
      </extLst>
    </cfRule>
    <cfRule type="dataBar" priority="480">
      <dataBar>
        <cfvo type="min"/>
        <cfvo type="max"/>
        <color rgb="FF00B0F0"/>
      </dataBar>
      <extLst>
        <ext xmlns:x14="http://schemas.microsoft.com/office/spreadsheetml/2009/9/main" uri="{B025F937-C7B1-47D3-B67F-A62EFF666E3E}">
          <x14:id>{2EE34E13-BAB7-42EF-A80C-BDAC3C72D8D7}</x14:id>
        </ext>
      </extLst>
    </cfRule>
    <cfRule type="dataBar" priority="481">
      <dataBar>
        <cfvo type="num" val="0"/>
        <cfvo type="num" val="1"/>
        <color rgb="FF63C384"/>
      </dataBar>
      <extLst>
        <ext xmlns:x14="http://schemas.microsoft.com/office/spreadsheetml/2009/9/main" uri="{B025F937-C7B1-47D3-B67F-A62EFF666E3E}">
          <x14:id>{E959C84E-FE60-4A16-A2A6-5AC407D71C06}</x14:id>
        </ext>
      </extLst>
    </cfRule>
    <cfRule type="dataBar" priority="482">
      <dataBar>
        <cfvo type="min"/>
        <cfvo type="max"/>
        <color rgb="FF008AEF"/>
      </dataBar>
      <extLst>
        <ext xmlns:x14="http://schemas.microsoft.com/office/spreadsheetml/2009/9/main" uri="{B025F937-C7B1-47D3-B67F-A62EFF666E3E}">
          <x14:id>{B7F96B9C-7C8F-40B8-BABD-1B23839C9FB7}</x14:id>
        </ext>
      </extLst>
    </cfRule>
  </conditionalFormatting>
  <conditionalFormatting sqref="W42:W47">
    <cfRule type="dataBar" priority="441">
      <dataBar>
        <cfvo type="num" val="0"/>
        <cfvo type="num" val="1"/>
        <color theme="9" tint="-0.499984740745262"/>
      </dataBar>
      <extLst>
        <ext xmlns:x14="http://schemas.microsoft.com/office/spreadsheetml/2009/9/main" uri="{B025F937-C7B1-47D3-B67F-A62EFF666E3E}">
          <x14:id>{050F3C1B-0D41-43FA-B05C-476F7D17FFC7}</x14:id>
        </ext>
      </extLst>
    </cfRule>
    <cfRule type="dataBar" priority="442">
      <dataBar>
        <cfvo type="num" val="0"/>
        <cfvo type="num" val="1"/>
        <color rgb="FF638EC6"/>
      </dataBar>
      <extLst>
        <ext xmlns:x14="http://schemas.microsoft.com/office/spreadsheetml/2009/9/main" uri="{B025F937-C7B1-47D3-B67F-A62EFF666E3E}">
          <x14:id>{83FFAE08-803F-40F7-875C-DEA1A355DFDF}</x14:id>
        </ext>
      </extLst>
    </cfRule>
    <cfRule type="dataBar" priority="443">
      <dataBar>
        <cfvo type="num" val="0"/>
        <cfvo type="num" val="1"/>
        <color rgb="FF00B0F0"/>
      </dataBar>
      <extLst>
        <ext xmlns:x14="http://schemas.microsoft.com/office/spreadsheetml/2009/9/main" uri="{B025F937-C7B1-47D3-B67F-A62EFF666E3E}">
          <x14:id>{22BD2A9C-6F78-4341-9677-7B2E6B6142DD}</x14:id>
        </ext>
      </extLst>
    </cfRule>
    <cfRule type="dataBar" priority="444">
      <dataBar>
        <cfvo type="min"/>
        <cfvo type="max"/>
        <color rgb="FF00B0F0"/>
      </dataBar>
      <extLst>
        <ext xmlns:x14="http://schemas.microsoft.com/office/spreadsheetml/2009/9/main" uri="{B025F937-C7B1-47D3-B67F-A62EFF666E3E}">
          <x14:id>{68016095-6392-49B1-92D0-DB3CDB64A3CB}</x14:id>
        </ext>
      </extLst>
    </cfRule>
    <cfRule type="dataBar" priority="445">
      <dataBar>
        <cfvo type="num" val="0"/>
        <cfvo type="num" val="1"/>
        <color rgb="FF63C384"/>
      </dataBar>
      <extLst>
        <ext xmlns:x14="http://schemas.microsoft.com/office/spreadsheetml/2009/9/main" uri="{B025F937-C7B1-47D3-B67F-A62EFF666E3E}">
          <x14:id>{D74A4C57-6FA6-4F1C-863A-6D6DF79EEFB9}</x14:id>
        </ext>
      </extLst>
    </cfRule>
    <cfRule type="dataBar" priority="446">
      <dataBar>
        <cfvo type="min"/>
        <cfvo type="max"/>
        <color rgb="FF008AEF"/>
      </dataBar>
      <extLst>
        <ext xmlns:x14="http://schemas.microsoft.com/office/spreadsheetml/2009/9/main" uri="{B025F937-C7B1-47D3-B67F-A62EFF666E3E}">
          <x14:id>{AB837E74-0E84-4F41-BC0A-788BB6B2780E}</x14:id>
        </ext>
      </extLst>
    </cfRule>
  </conditionalFormatting>
  <conditionalFormatting sqref="W51:W56">
    <cfRule type="dataBar" priority="405">
      <dataBar>
        <cfvo type="num" val="0"/>
        <cfvo type="num" val="1"/>
        <color theme="9" tint="-0.499984740745262"/>
      </dataBar>
      <extLst>
        <ext xmlns:x14="http://schemas.microsoft.com/office/spreadsheetml/2009/9/main" uri="{B025F937-C7B1-47D3-B67F-A62EFF666E3E}">
          <x14:id>{94A8D7F5-7EEC-4499-B8E4-683E9971A68C}</x14:id>
        </ext>
      </extLst>
    </cfRule>
    <cfRule type="dataBar" priority="406">
      <dataBar>
        <cfvo type="num" val="0"/>
        <cfvo type="num" val="1"/>
        <color rgb="FF638EC6"/>
      </dataBar>
      <extLst>
        <ext xmlns:x14="http://schemas.microsoft.com/office/spreadsheetml/2009/9/main" uri="{B025F937-C7B1-47D3-B67F-A62EFF666E3E}">
          <x14:id>{22F01DB3-2976-4AEB-972B-E962A62C7FAA}</x14:id>
        </ext>
      </extLst>
    </cfRule>
    <cfRule type="dataBar" priority="407">
      <dataBar>
        <cfvo type="num" val="0"/>
        <cfvo type="num" val="1"/>
        <color rgb="FF00B0F0"/>
      </dataBar>
      <extLst>
        <ext xmlns:x14="http://schemas.microsoft.com/office/spreadsheetml/2009/9/main" uri="{B025F937-C7B1-47D3-B67F-A62EFF666E3E}">
          <x14:id>{E6FCD018-83DD-47A4-B7BC-BB60143BBAA8}</x14:id>
        </ext>
      </extLst>
    </cfRule>
    <cfRule type="dataBar" priority="408">
      <dataBar>
        <cfvo type="min"/>
        <cfvo type="max"/>
        <color rgb="FF00B0F0"/>
      </dataBar>
      <extLst>
        <ext xmlns:x14="http://schemas.microsoft.com/office/spreadsheetml/2009/9/main" uri="{B025F937-C7B1-47D3-B67F-A62EFF666E3E}">
          <x14:id>{B8EE205D-85E4-4428-A55D-CD2B0E529AF4}</x14:id>
        </ext>
      </extLst>
    </cfRule>
    <cfRule type="dataBar" priority="409">
      <dataBar>
        <cfvo type="num" val="0"/>
        <cfvo type="num" val="1"/>
        <color rgb="FF63C384"/>
      </dataBar>
      <extLst>
        <ext xmlns:x14="http://schemas.microsoft.com/office/spreadsheetml/2009/9/main" uri="{B025F937-C7B1-47D3-B67F-A62EFF666E3E}">
          <x14:id>{C01F297F-0B71-444E-9975-30EAFF51DE16}</x14:id>
        </ext>
      </extLst>
    </cfRule>
    <cfRule type="dataBar" priority="410">
      <dataBar>
        <cfvo type="min"/>
        <cfvo type="max"/>
        <color rgb="FF008AEF"/>
      </dataBar>
      <extLst>
        <ext xmlns:x14="http://schemas.microsoft.com/office/spreadsheetml/2009/9/main" uri="{B025F937-C7B1-47D3-B67F-A62EFF666E3E}">
          <x14:id>{4155FAB0-C815-46FB-9DF2-35AB72667CB6}</x14:id>
        </ext>
      </extLst>
    </cfRule>
  </conditionalFormatting>
  <conditionalFormatting sqref="W59:W64">
    <cfRule type="dataBar" priority="369">
      <dataBar>
        <cfvo type="num" val="0"/>
        <cfvo type="num" val="1"/>
        <color theme="9" tint="-0.499984740745262"/>
      </dataBar>
      <extLst>
        <ext xmlns:x14="http://schemas.microsoft.com/office/spreadsheetml/2009/9/main" uri="{B025F937-C7B1-47D3-B67F-A62EFF666E3E}">
          <x14:id>{472A7D3C-D7C0-4107-9BED-4719F971583C}</x14:id>
        </ext>
      </extLst>
    </cfRule>
    <cfRule type="dataBar" priority="370">
      <dataBar>
        <cfvo type="num" val="0"/>
        <cfvo type="num" val="1"/>
        <color rgb="FF638EC6"/>
      </dataBar>
      <extLst>
        <ext xmlns:x14="http://schemas.microsoft.com/office/spreadsheetml/2009/9/main" uri="{B025F937-C7B1-47D3-B67F-A62EFF666E3E}">
          <x14:id>{A9BAEBA5-54D3-44F8-8FD5-3FDD9E4EB158}</x14:id>
        </ext>
      </extLst>
    </cfRule>
    <cfRule type="dataBar" priority="371">
      <dataBar>
        <cfvo type="num" val="0"/>
        <cfvo type="num" val="1"/>
        <color rgb="FF00B0F0"/>
      </dataBar>
      <extLst>
        <ext xmlns:x14="http://schemas.microsoft.com/office/spreadsheetml/2009/9/main" uri="{B025F937-C7B1-47D3-B67F-A62EFF666E3E}">
          <x14:id>{790DA20E-3623-4349-9C18-A7B95A249495}</x14:id>
        </ext>
      </extLst>
    </cfRule>
    <cfRule type="dataBar" priority="372">
      <dataBar>
        <cfvo type="min"/>
        <cfvo type="max"/>
        <color rgb="FF00B0F0"/>
      </dataBar>
      <extLst>
        <ext xmlns:x14="http://schemas.microsoft.com/office/spreadsheetml/2009/9/main" uri="{B025F937-C7B1-47D3-B67F-A62EFF666E3E}">
          <x14:id>{0C3E489D-53AD-43E0-8B2B-1CB2D8B8157D}</x14:id>
        </ext>
      </extLst>
    </cfRule>
    <cfRule type="dataBar" priority="373">
      <dataBar>
        <cfvo type="num" val="0"/>
        <cfvo type="num" val="1"/>
        <color rgb="FF63C384"/>
      </dataBar>
      <extLst>
        <ext xmlns:x14="http://schemas.microsoft.com/office/spreadsheetml/2009/9/main" uri="{B025F937-C7B1-47D3-B67F-A62EFF666E3E}">
          <x14:id>{2E410E2E-E194-4F32-94C7-F0C0B4F210EC}</x14:id>
        </ext>
      </extLst>
    </cfRule>
    <cfRule type="dataBar" priority="374">
      <dataBar>
        <cfvo type="min"/>
        <cfvo type="max"/>
        <color rgb="FF008AEF"/>
      </dataBar>
      <extLst>
        <ext xmlns:x14="http://schemas.microsoft.com/office/spreadsheetml/2009/9/main" uri="{B025F937-C7B1-47D3-B67F-A62EFF666E3E}">
          <x14:id>{8075CF17-071D-4390-BF7D-EB3E5EA28AEB}</x14:id>
        </ext>
      </extLst>
    </cfRule>
  </conditionalFormatting>
  <conditionalFormatting sqref="W67:W72">
    <cfRule type="dataBar" priority="333">
      <dataBar>
        <cfvo type="num" val="0"/>
        <cfvo type="num" val="1"/>
        <color theme="9" tint="-0.499984740745262"/>
      </dataBar>
      <extLst>
        <ext xmlns:x14="http://schemas.microsoft.com/office/spreadsheetml/2009/9/main" uri="{B025F937-C7B1-47D3-B67F-A62EFF666E3E}">
          <x14:id>{09272399-22C7-4E34-8DA5-3CAFEEC0116A}</x14:id>
        </ext>
      </extLst>
    </cfRule>
    <cfRule type="dataBar" priority="334">
      <dataBar>
        <cfvo type="num" val="0"/>
        <cfvo type="num" val="1"/>
        <color rgb="FF638EC6"/>
      </dataBar>
      <extLst>
        <ext xmlns:x14="http://schemas.microsoft.com/office/spreadsheetml/2009/9/main" uri="{B025F937-C7B1-47D3-B67F-A62EFF666E3E}">
          <x14:id>{34355047-2A03-4EAC-8C31-EA7E5D5836BA}</x14:id>
        </ext>
      </extLst>
    </cfRule>
    <cfRule type="dataBar" priority="335">
      <dataBar>
        <cfvo type="num" val="0"/>
        <cfvo type="num" val="1"/>
        <color rgb="FF00B0F0"/>
      </dataBar>
      <extLst>
        <ext xmlns:x14="http://schemas.microsoft.com/office/spreadsheetml/2009/9/main" uri="{B025F937-C7B1-47D3-B67F-A62EFF666E3E}">
          <x14:id>{36FD5946-8D19-404A-BBC3-4D7CFD9B08C7}</x14:id>
        </ext>
      </extLst>
    </cfRule>
    <cfRule type="dataBar" priority="336">
      <dataBar>
        <cfvo type="min"/>
        <cfvo type="max"/>
        <color rgb="FF00B0F0"/>
      </dataBar>
      <extLst>
        <ext xmlns:x14="http://schemas.microsoft.com/office/spreadsheetml/2009/9/main" uri="{B025F937-C7B1-47D3-B67F-A62EFF666E3E}">
          <x14:id>{55BA3D7D-F346-4E0A-B622-77B000B80828}</x14:id>
        </ext>
      </extLst>
    </cfRule>
    <cfRule type="dataBar" priority="337">
      <dataBar>
        <cfvo type="num" val="0"/>
        <cfvo type="num" val="1"/>
        <color rgb="FF63C384"/>
      </dataBar>
      <extLst>
        <ext xmlns:x14="http://schemas.microsoft.com/office/spreadsheetml/2009/9/main" uri="{B025F937-C7B1-47D3-B67F-A62EFF666E3E}">
          <x14:id>{F4543AB2-C52B-4202-9CC1-B531B8625D57}</x14:id>
        </ext>
      </extLst>
    </cfRule>
    <cfRule type="dataBar" priority="338">
      <dataBar>
        <cfvo type="min"/>
        <cfvo type="max"/>
        <color rgb="FF008AEF"/>
      </dataBar>
      <extLst>
        <ext xmlns:x14="http://schemas.microsoft.com/office/spreadsheetml/2009/9/main" uri="{B025F937-C7B1-47D3-B67F-A62EFF666E3E}">
          <x14:id>{EE8D2FD4-2267-4284-B9B4-05BCA0C906D8}</x14:id>
        </ext>
      </extLst>
    </cfRule>
  </conditionalFormatting>
  <conditionalFormatting sqref="X9:X25">
    <cfRule type="dataBar" priority="507">
      <dataBar>
        <cfvo type="num" val="0"/>
        <cfvo type="num" val="1"/>
        <color theme="9" tint="-0.499984740745262"/>
      </dataBar>
      <extLst>
        <ext xmlns:x14="http://schemas.microsoft.com/office/spreadsheetml/2009/9/main" uri="{B025F937-C7B1-47D3-B67F-A62EFF666E3E}">
          <x14:id>{25981B05-E428-44A8-AA8A-B5AC24A6A47B}</x14:id>
        </ext>
      </extLst>
    </cfRule>
    <cfRule type="dataBar" priority="508">
      <dataBar>
        <cfvo type="num" val="0"/>
        <cfvo type="num" val="1"/>
        <color rgb="FF638EC6"/>
      </dataBar>
      <extLst>
        <ext xmlns:x14="http://schemas.microsoft.com/office/spreadsheetml/2009/9/main" uri="{B025F937-C7B1-47D3-B67F-A62EFF666E3E}">
          <x14:id>{1F590FF3-10F8-4457-9A1E-9147D28A4768}</x14:id>
        </ext>
      </extLst>
    </cfRule>
    <cfRule type="dataBar" priority="509">
      <dataBar>
        <cfvo type="num" val="0"/>
        <cfvo type="num" val="1"/>
        <color rgb="FF00B0F0"/>
      </dataBar>
      <extLst>
        <ext xmlns:x14="http://schemas.microsoft.com/office/spreadsheetml/2009/9/main" uri="{B025F937-C7B1-47D3-B67F-A62EFF666E3E}">
          <x14:id>{E6F8D4F8-3BE5-41A0-8AAA-1744760DA26C}</x14:id>
        </ext>
      </extLst>
    </cfRule>
    <cfRule type="dataBar" priority="510">
      <dataBar>
        <cfvo type="min"/>
        <cfvo type="max"/>
        <color rgb="FF00B0F0"/>
      </dataBar>
      <extLst>
        <ext xmlns:x14="http://schemas.microsoft.com/office/spreadsheetml/2009/9/main" uri="{B025F937-C7B1-47D3-B67F-A62EFF666E3E}">
          <x14:id>{B6B464C5-0AB9-499E-B079-4286C8992E82}</x14:id>
        </ext>
      </extLst>
    </cfRule>
    <cfRule type="dataBar" priority="511">
      <dataBar>
        <cfvo type="num" val="0"/>
        <cfvo type="num" val="1"/>
        <color rgb="FF63C384"/>
      </dataBar>
      <extLst>
        <ext xmlns:x14="http://schemas.microsoft.com/office/spreadsheetml/2009/9/main" uri="{B025F937-C7B1-47D3-B67F-A62EFF666E3E}">
          <x14:id>{B55AF7E7-76CE-4D27-A164-B8B32DCD4BD8}</x14:id>
        </ext>
      </extLst>
    </cfRule>
    <cfRule type="dataBar" priority="512">
      <dataBar>
        <cfvo type="min"/>
        <cfvo type="max"/>
        <color rgb="FF008AEF"/>
      </dataBar>
      <extLst>
        <ext xmlns:x14="http://schemas.microsoft.com/office/spreadsheetml/2009/9/main" uri="{B025F937-C7B1-47D3-B67F-A62EFF666E3E}">
          <x14:id>{9B39BCE3-6B1B-4E34-B806-587E4AADDCF5}</x14:id>
        </ext>
      </extLst>
    </cfRule>
  </conditionalFormatting>
  <conditionalFormatting sqref="X29:X38">
    <cfRule type="dataBar" priority="471">
      <dataBar>
        <cfvo type="num" val="0"/>
        <cfvo type="num" val="1"/>
        <color theme="9" tint="-0.499984740745262"/>
      </dataBar>
      <extLst>
        <ext xmlns:x14="http://schemas.microsoft.com/office/spreadsheetml/2009/9/main" uri="{B025F937-C7B1-47D3-B67F-A62EFF666E3E}">
          <x14:id>{607F50FD-94BD-418F-A54A-6CEE21A75A28}</x14:id>
        </ext>
      </extLst>
    </cfRule>
    <cfRule type="dataBar" priority="472">
      <dataBar>
        <cfvo type="num" val="0"/>
        <cfvo type="num" val="1"/>
        <color rgb="FF638EC6"/>
      </dataBar>
      <extLst>
        <ext xmlns:x14="http://schemas.microsoft.com/office/spreadsheetml/2009/9/main" uri="{B025F937-C7B1-47D3-B67F-A62EFF666E3E}">
          <x14:id>{BBB6514E-A753-436A-BDB7-6A039F902871}</x14:id>
        </ext>
      </extLst>
    </cfRule>
    <cfRule type="dataBar" priority="473">
      <dataBar>
        <cfvo type="num" val="0"/>
        <cfvo type="num" val="1"/>
        <color rgb="FF00B0F0"/>
      </dataBar>
      <extLst>
        <ext xmlns:x14="http://schemas.microsoft.com/office/spreadsheetml/2009/9/main" uri="{B025F937-C7B1-47D3-B67F-A62EFF666E3E}">
          <x14:id>{996AABA6-6FE1-42B1-8F40-0549A10F9987}</x14:id>
        </ext>
      </extLst>
    </cfRule>
    <cfRule type="dataBar" priority="474">
      <dataBar>
        <cfvo type="min"/>
        <cfvo type="max"/>
        <color rgb="FF00B0F0"/>
      </dataBar>
      <extLst>
        <ext xmlns:x14="http://schemas.microsoft.com/office/spreadsheetml/2009/9/main" uri="{B025F937-C7B1-47D3-B67F-A62EFF666E3E}">
          <x14:id>{532E3AA0-8F46-47FA-BC3A-2D81483C9D2F}</x14:id>
        </ext>
      </extLst>
    </cfRule>
    <cfRule type="dataBar" priority="475">
      <dataBar>
        <cfvo type="num" val="0"/>
        <cfvo type="num" val="1"/>
        <color rgb="FF63C384"/>
      </dataBar>
      <extLst>
        <ext xmlns:x14="http://schemas.microsoft.com/office/spreadsheetml/2009/9/main" uri="{B025F937-C7B1-47D3-B67F-A62EFF666E3E}">
          <x14:id>{A34F429C-A2DA-4E18-A464-D1DBF72BE68A}</x14:id>
        </ext>
      </extLst>
    </cfRule>
    <cfRule type="dataBar" priority="476">
      <dataBar>
        <cfvo type="min"/>
        <cfvo type="max"/>
        <color rgb="FF008AEF"/>
      </dataBar>
      <extLst>
        <ext xmlns:x14="http://schemas.microsoft.com/office/spreadsheetml/2009/9/main" uri="{B025F937-C7B1-47D3-B67F-A62EFF666E3E}">
          <x14:id>{48ED053D-7FE2-4F0C-98BE-8C5CD1DF7A66}</x14:id>
        </ext>
      </extLst>
    </cfRule>
  </conditionalFormatting>
  <conditionalFormatting sqref="X42:X47">
    <cfRule type="dataBar" priority="435">
      <dataBar>
        <cfvo type="num" val="0"/>
        <cfvo type="num" val="1"/>
        <color theme="9" tint="-0.499984740745262"/>
      </dataBar>
      <extLst>
        <ext xmlns:x14="http://schemas.microsoft.com/office/spreadsheetml/2009/9/main" uri="{B025F937-C7B1-47D3-B67F-A62EFF666E3E}">
          <x14:id>{F04BE6D1-3102-4BD2-9EB0-B24AECF0EAF3}</x14:id>
        </ext>
      </extLst>
    </cfRule>
    <cfRule type="dataBar" priority="436">
      <dataBar>
        <cfvo type="num" val="0"/>
        <cfvo type="num" val="1"/>
        <color rgb="FF638EC6"/>
      </dataBar>
      <extLst>
        <ext xmlns:x14="http://schemas.microsoft.com/office/spreadsheetml/2009/9/main" uri="{B025F937-C7B1-47D3-B67F-A62EFF666E3E}">
          <x14:id>{E04EDBA5-3519-455F-A6EC-3A794687FFFC}</x14:id>
        </ext>
      </extLst>
    </cfRule>
    <cfRule type="dataBar" priority="437">
      <dataBar>
        <cfvo type="num" val="0"/>
        <cfvo type="num" val="1"/>
        <color rgb="FF00B0F0"/>
      </dataBar>
      <extLst>
        <ext xmlns:x14="http://schemas.microsoft.com/office/spreadsheetml/2009/9/main" uri="{B025F937-C7B1-47D3-B67F-A62EFF666E3E}">
          <x14:id>{6696133E-C792-4109-B42F-A68734C9968A}</x14:id>
        </ext>
      </extLst>
    </cfRule>
    <cfRule type="dataBar" priority="438">
      <dataBar>
        <cfvo type="min"/>
        <cfvo type="max"/>
        <color rgb="FF00B0F0"/>
      </dataBar>
      <extLst>
        <ext xmlns:x14="http://schemas.microsoft.com/office/spreadsheetml/2009/9/main" uri="{B025F937-C7B1-47D3-B67F-A62EFF666E3E}">
          <x14:id>{1E23EF62-175A-46CC-9531-D0EED4D630F1}</x14:id>
        </ext>
      </extLst>
    </cfRule>
    <cfRule type="dataBar" priority="439">
      <dataBar>
        <cfvo type="num" val="0"/>
        <cfvo type="num" val="1"/>
        <color rgb="FF63C384"/>
      </dataBar>
      <extLst>
        <ext xmlns:x14="http://schemas.microsoft.com/office/spreadsheetml/2009/9/main" uri="{B025F937-C7B1-47D3-B67F-A62EFF666E3E}">
          <x14:id>{EFF1BAFC-0C64-45CD-A251-C877F585B24E}</x14:id>
        </ext>
      </extLst>
    </cfRule>
    <cfRule type="dataBar" priority="440">
      <dataBar>
        <cfvo type="min"/>
        <cfvo type="max"/>
        <color rgb="FF008AEF"/>
      </dataBar>
      <extLst>
        <ext xmlns:x14="http://schemas.microsoft.com/office/spreadsheetml/2009/9/main" uri="{B025F937-C7B1-47D3-B67F-A62EFF666E3E}">
          <x14:id>{2015B12B-B6E7-4D81-845E-F1567253F099}</x14:id>
        </ext>
      </extLst>
    </cfRule>
  </conditionalFormatting>
  <conditionalFormatting sqref="X51:X56">
    <cfRule type="dataBar" priority="399">
      <dataBar>
        <cfvo type="num" val="0"/>
        <cfvo type="num" val="1"/>
        <color theme="9" tint="-0.499984740745262"/>
      </dataBar>
      <extLst>
        <ext xmlns:x14="http://schemas.microsoft.com/office/spreadsheetml/2009/9/main" uri="{B025F937-C7B1-47D3-B67F-A62EFF666E3E}">
          <x14:id>{2DC114A9-B2DF-4080-8E0F-4DC8F6D75975}</x14:id>
        </ext>
      </extLst>
    </cfRule>
    <cfRule type="dataBar" priority="400">
      <dataBar>
        <cfvo type="num" val="0"/>
        <cfvo type="num" val="1"/>
        <color rgb="FF638EC6"/>
      </dataBar>
      <extLst>
        <ext xmlns:x14="http://schemas.microsoft.com/office/spreadsheetml/2009/9/main" uri="{B025F937-C7B1-47D3-B67F-A62EFF666E3E}">
          <x14:id>{F2DE52AC-550A-4141-A60A-C7A87C288C9F}</x14:id>
        </ext>
      </extLst>
    </cfRule>
    <cfRule type="dataBar" priority="401">
      <dataBar>
        <cfvo type="num" val="0"/>
        <cfvo type="num" val="1"/>
        <color rgb="FF00B0F0"/>
      </dataBar>
      <extLst>
        <ext xmlns:x14="http://schemas.microsoft.com/office/spreadsheetml/2009/9/main" uri="{B025F937-C7B1-47D3-B67F-A62EFF666E3E}">
          <x14:id>{32AF8FF4-C204-47A1-A426-D3B179D41142}</x14:id>
        </ext>
      </extLst>
    </cfRule>
    <cfRule type="dataBar" priority="402">
      <dataBar>
        <cfvo type="min"/>
        <cfvo type="max"/>
        <color rgb="FF00B0F0"/>
      </dataBar>
      <extLst>
        <ext xmlns:x14="http://schemas.microsoft.com/office/spreadsheetml/2009/9/main" uri="{B025F937-C7B1-47D3-B67F-A62EFF666E3E}">
          <x14:id>{F25946D4-AE74-43FF-933D-85F1BF9F3206}</x14:id>
        </ext>
      </extLst>
    </cfRule>
    <cfRule type="dataBar" priority="403">
      <dataBar>
        <cfvo type="num" val="0"/>
        <cfvo type="num" val="1"/>
        <color rgb="FF63C384"/>
      </dataBar>
      <extLst>
        <ext xmlns:x14="http://schemas.microsoft.com/office/spreadsheetml/2009/9/main" uri="{B025F937-C7B1-47D3-B67F-A62EFF666E3E}">
          <x14:id>{4C9995A1-6271-4215-8266-DCF3701A53C5}</x14:id>
        </ext>
      </extLst>
    </cfRule>
    <cfRule type="dataBar" priority="404">
      <dataBar>
        <cfvo type="min"/>
        <cfvo type="max"/>
        <color rgb="FF008AEF"/>
      </dataBar>
      <extLst>
        <ext xmlns:x14="http://schemas.microsoft.com/office/spreadsheetml/2009/9/main" uri="{B025F937-C7B1-47D3-B67F-A62EFF666E3E}">
          <x14:id>{741629A2-0F93-4A93-B7D8-136E0BD295EC}</x14:id>
        </ext>
      </extLst>
    </cfRule>
  </conditionalFormatting>
  <conditionalFormatting sqref="X59:X64">
    <cfRule type="dataBar" priority="363">
      <dataBar>
        <cfvo type="num" val="0"/>
        <cfvo type="num" val="1"/>
        <color theme="9" tint="-0.499984740745262"/>
      </dataBar>
      <extLst>
        <ext xmlns:x14="http://schemas.microsoft.com/office/spreadsheetml/2009/9/main" uri="{B025F937-C7B1-47D3-B67F-A62EFF666E3E}">
          <x14:id>{0466EBCA-6843-48C4-BC9C-6C45E91C5A77}</x14:id>
        </ext>
      </extLst>
    </cfRule>
    <cfRule type="dataBar" priority="364">
      <dataBar>
        <cfvo type="num" val="0"/>
        <cfvo type="num" val="1"/>
        <color rgb="FF638EC6"/>
      </dataBar>
      <extLst>
        <ext xmlns:x14="http://schemas.microsoft.com/office/spreadsheetml/2009/9/main" uri="{B025F937-C7B1-47D3-B67F-A62EFF666E3E}">
          <x14:id>{68374A88-C0B8-4905-9A7A-3C470C83C957}</x14:id>
        </ext>
      </extLst>
    </cfRule>
    <cfRule type="dataBar" priority="365">
      <dataBar>
        <cfvo type="num" val="0"/>
        <cfvo type="num" val="1"/>
        <color rgb="FF00B0F0"/>
      </dataBar>
      <extLst>
        <ext xmlns:x14="http://schemas.microsoft.com/office/spreadsheetml/2009/9/main" uri="{B025F937-C7B1-47D3-B67F-A62EFF666E3E}">
          <x14:id>{A43626C0-2186-484E-91D6-9B0471669263}</x14:id>
        </ext>
      </extLst>
    </cfRule>
    <cfRule type="dataBar" priority="366">
      <dataBar>
        <cfvo type="min"/>
        <cfvo type="max"/>
        <color rgb="FF00B0F0"/>
      </dataBar>
      <extLst>
        <ext xmlns:x14="http://schemas.microsoft.com/office/spreadsheetml/2009/9/main" uri="{B025F937-C7B1-47D3-B67F-A62EFF666E3E}">
          <x14:id>{51A0C37B-707A-43E2-ABC9-77E6450737B3}</x14:id>
        </ext>
      </extLst>
    </cfRule>
    <cfRule type="dataBar" priority="367">
      <dataBar>
        <cfvo type="num" val="0"/>
        <cfvo type="num" val="1"/>
        <color rgb="FF63C384"/>
      </dataBar>
      <extLst>
        <ext xmlns:x14="http://schemas.microsoft.com/office/spreadsheetml/2009/9/main" uri="{B025F937-C7B1-47D3-B67F-A62EFF666E3E}">
          <x14:id>{3CEF3B1F-62D4-4667-881C-7464B125E0B2}</x14:id>
        </ext>
      </extLst>
    </cfRule>
    <cfRule type="dataBar" priority="368">
      <dataBar>
        <cfvo type="min"/>
        <cfvo type="max"/>
        <color rgb="FF008AEF"/>
      </dataBar>
      <extLst>
        <ext xmlns:x14="http://schemas.microsoft.com/office/spreadsheetml/2009/9/main" uri="{B025F937-C7B1-47D3-B67F-A62EFF666E3E}">
          <x14:id>{ADF7648D-843C-47C2-A3C4-A619D1E881F0}</x14:id>
        </ext>
      </extLst>
    </cfRule>
  </conditionalFormatting>
  <conditionalFormatting sqref="X67:X72">
    <cfRule type="dataBar" priority="327">
      <dataBar>
        <cfvo type="num" val="0"/>
        <cfvo type="num" val="1"/>
        <color theme="9" tint="-0.499984740745262"/>
      </dataBar>
      <extLst>
        <ext xmlns:x14="http://schemas.microsoft.com/office/spreadsheetml/2009/9/main" uri="{B025F937-C7B1-47D3-B67F-A62EFF666E3E}">
          <x14:id>{A4E58A27-2E49-4C21-97C1-D22ECB794F8F}</x14:id>
        </ext>
      </extLst>
    </cfRule>
    <cfRule type="dataBar" priority="328">
      <dataBar>
        <cfvo type="num" val="0"/>
        <cfvo type="num" val="1"/>
        <color rgb="FF638EC6"/>
      </dataBar>
      <extLst>
        <ext xmlns:x14="http://schemas.microsoft.com/office/spreadsheetml/2009/9/main" uri="{B025F937-C7B1-47D3-B67F-A62EFF666E3E}">
          <x14:id>{0B7DDA83-C944-45B8-8A2D-EDDFD728ED73}</x14:id>
        </ext>
      </extLst>
    </cfRule>
    <cfRule type="dataBar" priority="329">
      <dataBar>
        <cfvo type="num" val="0"/>
        <cfvo type="num" val="1"/>
        <color rgb="FF00B0F0"/>
      </dataBar>
      <extLst>
        <ext xmlns:x14="http://schemas.microsoft.com/office/spreadsheetml/2009/9/main" uri="{B025F937-C7B1-47D3-B67F-A62EFF666E3E}">
          <x14:id>{7FE51BE1-64DD-4B6D-8B23-2C7B1247C4A8}</x14:id>
        </ext>
      </extLst>
    </cfRule>
    <cfRule type="dataBar" priority="330">
      <dataBar>
        <cfvo type="min"/>
        <cfvo type="max"/>
        <color rgb="FF00B0F0"/>
      </dataBar>
      <extLst>
        <ext xmlns:x14="http://schemas.microsoft.com/office/spreadsheetml/2009/9/main" uri="{B025F937-C7B1-47D3-B67F-A62EFF666E3E}">
          <x14:id>{C3D756FA-85A9-49E5-8C10-BB1C3B314F3F}</x14:id>
        </ext>
      </extLst>
    </cfRule>
    <cfRule type="dataBar" priority="331">
      <dataBar>
        <cfvo type="num" val="0"/>
        <cfvo type="num" val="1"/>
        <color rgb="FF63C384"/>
      </dataBar>
      <extLst>
        <ext xmlns:x14="http://schemas.microsoft.com/office/spreadsheetml/2009/9/main" uri="{B025F937-C7B1-47D3-B67F-A62EFF666E3E}">
          <x14:id>{16C286CD-D442-435A-8C39-5C8A16F9B154}</x14:id>
        </ext>
      </extLst>
    </cfRule>
    <cfRule type="dataBar" priority="332">
      <dataBar>
        <cfvo type="min"/>
        <cfvo type="max"/>
        <color rgb="FF008AEF"/>
      </dataBar>
      <extLst>
        <ext xmlns:x14="http://schemas.microsoft.com/office/spreadsheetml/2009/9/main" uri="{B025F937-C7B1-47D3-B67F-A62EFF666E3E}">
          <x14:id>{FF287253-10D8-4D0D-9A77-284B05473F67}</x14:id>
        </ext>
      </extLst>
    </cfRule>
  </conditionalFormatting>
  <dataValidations count="26">
    <dataValidation type="date" allowBlank="1" showInputMessage="1" showErrorMessage="1" sqref="I73:X73">
      <formula1>36526</formula1>
      <formula2>117610</formula2>
    </dataValidation>
    <dataValidation allowBlank="1" showInputMessage="1" showErrorMessage="1" prompt="Seleccione la meta lograda al finalizar la vigencia 2025 para cada inversión incluída. " sqref="M8 M28 M41 M50 M58 M66"/>
    <dataValidation allowBlank="1" showInputMessage="1" showErrorMessage="1" prompt="Relacionar el avance de cumplimiento de la meta lograda al finalizar la vigencia 2025 para cada inversión incluída. " sqref="N8 N28 N41 N50 N58 N66"/>
    <dataValidation allowBlank="1" showInputMessage="1" showErrorMessage="1" prompt="Relacionar el nombre de la totalidad de inversiones enmarcadas en el Componente Transversal." sqref="D66"/>
    <dataValidation allowBlank="1" showInputMessage="1" showErrorMessage="1" prompt="Relacionar el nombre de la totalidad de inversiones enmarcadas en el Componente de Gestión Social y/o Plan de Gestión Social que obtuvieron concepto favorable y aprobación del CD del PDA durante la vigencia 2024." sqref="D58"/>
    <dataValidation allowBlank="1" showInputMessage="1" showErrorMessage="1" prompt="Relacionar el nombre de la totalidad de inversiones enmarcadas en el Componente de Gestión del Riesgo y/o Plan de Gestión del Riesgo que obtuvo concepto favorable y aprobación del CD del PDA durante la vigencia 2024, 2025, 2026 y 2027, en minusculas" sqref="D50"/>
    <dataValidation allowBlank="1" showInputMessage="1" showErrorMessage="1" prompt="Relacionar el nombre de la totalidad de inversiones enmarcadas en el Componente Ambiental y/o Plan Ambiental que obtuvo concepto favorable y aprobación del CD del PDA durante la vigencia 22024, 2025, 2026 y 2027, en minusculas" sqref="D41"/>
    <dataValidation allowBlank="1" showInputMessage="1" showErrorMessage="1" prompt="Relacionar el nombre de la totalidad de inversiones enmarcadas en el Componente de Aseguramiento y/o Planes de Aseguramiento que obtuvieron concepto favorable y aprobación del CD del PDA durante la vigencia 2024, 2025, 2026 y 2027, en minusculas" sqref="D28"/>
    <dataValidation allowBlank="1" showInputMessage="1" showErrorMessage="1" prompt="Relacionar el mecanismo de evaluación por medio del cual fue viabilizado el proyecto, o por el que se tramitará su evaluación y viabilización" sqref="J58 J8 J28 J41 J50 J66"/>
    <dataValidation allowBlank="1" showInputMessage="1" showErrorMessage="1" prompt="Relacionar el nombre de la inversiones en terminos de proyectos de infraestructura, en ningun caso se podrán relacionar los nombres de los proyectos en terminos de proyectos de preinversión." sqref="D8"/>
    <dataValidation allowBlank="1" showInputMessage="1" showErrorMessage="1" prompt="Estime el porcentaje de cumplimiento de la meta seleccionada al final de la vigencia 2027 para cada inversión incluída. Si se pretende cumplir con la totalidad de la meta debe digitar 100%." sqref="R8 R58 R28 R41 R50 R66"/>
    <dataValidation allowBlank="1" showInputMessage="1" showErrorMessage="1" prompt="Seleccione la meta que se pretende alcanzar o sobre la que se pretende realizar gestión durante la vigencia 2027 para cada inversión incluída. " sqref="Q8 Q58 Q28 Q41 Q50 Q66"/>
    <dataValidation allowBlank="1" showInputMessage="1" showErrorMessage="1" prompt="Escriba el valor total de la inversión, ya sea estimado u oficial" sqref="I58 I8 I28 I41 I50 I66:I69"/>
    <dataValidation allowBlank="1" showInputMessage="1" showErrorMessage="1" prompt="Seleccione la ubicación de la inversión" sqref="H8 H58 H28 H41 H50 H66:H69"/>
    <dataValidation allowBlank="1" showInputMessage="1" showErrorMessage="1" prompt="Escriba el número de habitantes beneficiados con la inversión" sqref="G8 G58 G28 G41 G50 G66:G69"/>
    <dataValidation allowBlank="1" showInputMessage="1" showErrorMessage="1" prompt="Seleccione el ejecutor de la inversión" sqref="F67:F69"/>
    <dataValidation allowBlank="1" showInputMessage="1" showErrorMessage="1" prompt="Escriba el municipio o municipios donde se realiza la inversión_x000a_" sqref="C8 C58 C28 C41 C50 C66:C69"/>
    <dataValidation allowBlank="1" showInputMessage="1" showErrorMessage="1" prompt="Seleccione la meta lograda al finalizar la vigencia 2024 para cada inversión incluída. " sqref="K8 K28 K41 K50 K58 K66"/>
    <dataValidation allowBlank="1" showInputMessage="1" showErrorMessage="1" prompt="Relacionar el avance de cumplimiento de la meta lograda al finalizar la vigencia 2024 para cada inversión incluída. " sqref="L8 L28 L41 L50 L58 L66"/>
    <dataValidation allowBlank="1" showInputMessage="1" showErrorMessage="1" prompt="Relacionar el avance de cumplimiento de la meta seleccionada al final del periodo de corte para cada inversión incluida." sqref="S8:X8 S50:X50 S58:X58 S28:X28 S41:X41 S66:X66"/>
    <dataValidation allowBlank="1" showInputMessage="1" showErrorMessage="1" prompt="Seleccione la meta lograda al finalizar la vigencia 2026 para cada inversión incluída. " sqref="O8 O28 O41 O50 O58 O66"/>
    <dataValidation allowBlank="1" showInputMessage="1" showErrorMessage="1" prompt="Relacionar el avance de cumplimiento de la meta lograda al finalizar la vigencia 2026 para cada inversión incluída. " sqref="P8 P28 P41 P50 P58 P66"/>
    <dataValidation allowBlank="1" showInputMessage="1" showErrorMessage="1" prompt="Relacionar la Entidad encargada de ejecutar el proyecto de Infraestructura, en primerá instancia será el Gestor del PDA, se modificará el ejecutor solo cuando sea aprobado por CD." sqref="F8"/>
    <dataValidation allowBlank="1" showInputMessage="1" showErrorMessage="1" prompt="Relacionar la Entidad encargada de formular el proyecto de infraestructura." sqref="E8"/>
    <dataValidation allowBlank="1" showInputMessage="1" showErrorMessage="1" prompt="Relacionar la Entidad encargada de formular la inversión" sqref="E28 E41 E50 E58 E66"/>
    <dataValidation allowBlank="1" showInputMessage="1" showErrorMessage="1" prompt="Relacionar la Entidad encargada de ejecutar la inversión, en primerá instancia será el Gestor del PDA, se modificará el ejecutor solo cuando sea aprobado por el CD." sqref="F28 F41 F50 F58 F66"/>
  </dataValidations>
  <pageMargins left="0.7" right="0.7" top="0.75" bottom="0.75" header="0.3" footer="0.3"/>
  <pageSetup scale="18" orientation="landscape" r:id="rId1"/>
  <drawing r:id="rId2"/>
  <extLst>
    <ext xmlns:x14="http://schemas.microsoft.com/office/spreadsheetml/2009/9/main" uri="{78C0D931-6437-407d-A8EE-F0AAD7539E65}">
      <x14:conditionalFormattings>
        <x14:conditionalFormatting xmlns:xm="http://schemas.microsoft.com/office/excel/2006/main">
          <x14:cfRule type="dataBar" id="{80BC8311-89E4-4EE5-9271-AB6C2F6430AE}">
            <x14:dataBar minLength="0" maxLength="100">
              <x14:cfvo type="num">
                <xm:f>0</xm:f>
              </x14:cfvo>
              <x14:cfvo type="num">
                <xm:f>1</xm:f>
              </x14:cfvo>
              <x14:negativeFillColor rgb="FFFF0000"/>
              <x14:axisColor rgb="FF000000"/>
            </x14:dataBar>
          </x14:cfRule>
          <x14:cfRule type="dataBar" id="{B4E8A3A9-9BAD-4E37-AD43-F3E661190E13}">
            <x14:dataBar minLength="0" maxLength="100">
              <x14:cfvo type="num">
                <xm:f>0</xm:f>
              </x14:cfvo>
              <x14:cfvo type="num">
                <xm:f>1</xm:f>
              </x14:cfvo>
              <x14:negativeFillColor rgb="FFFF0000"/>
              <x14:axisColor rgb="FF000000"/>
            </x14:dataBar>
          </x14:cfRule>
          <x14:cfRule type="dataBar" id="{EDC5C7A5-6939-4C4B-98F2-CA1A7D891388}">
            <x14:dataBar minLength="0" maxLength="100">
              <x14:cfvo type="autoMin"/>
              <x14:cfvo type="autoMax"/>
              <x14:negativeFillColor rgb="FFFF0000"/>
              <x14:axisColor rgb="FF000000"/>
            </x14:dataBar>
          </x14:cfRule>
          <x14:cfRule type="dataBar" id="{41DD0382-F0E6-41B2-9690-2C9DE30EEE75}">
            <x14:dataBar minLength="0" maxLength="100" gradient="0">
              <x14:cfvo type="num">
                <xm:f>0</xm:f>
              </x14:cfvo>
              <x14:cfvo type="num">
                <xm:f>1</xm:f>
              </x14:cfvo>
              <x14:negativeFillColor rgb="FFFF0000"/>
              <x14:axisColor rgb="FF000000"/>
            </x14:dataBar>
          </x14:cfRule>
          <x14:cfRule type="dataBar" id="{1A12B283-ED75-4B42-AD65-25EFFCA6258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21BC7E2-9186-4922-9124-0C0194795E73}">
            <x14:dataBar minLength="0" maxLength="100">
              <x14:cfvo type="num">
                <xm:f>0</xm:f>
              </x14:cfvo>
              <x14:cfvo type="num">
                <xm:f>1</xm:f>
              </x14:cfvo>
              <x14:negativeFillColor rgb="FFFF0000"/>
              <x14:axisColor rgb="FF000000"/>
            </x14:dataBar>
          </x14:cfRule>
          <x14:cfRule type="dataBar" id="{4DF26C8E-E649-4C08-8DB9-D73BC10ADE6D}">
            <x14:dataBar minLength="0" maxLength="100">
              <x14:cfvo type="autoMin"/>
              <x14:cfvo type="autoMax"/>
              <x14:negativeFillColor rgb="FFFF0000"/>
              <x14:axisColor rgb="FF000000"/>
            </x14:dataBar>
          </x14:cfRule>
          <x14:cfRule type="dataBar" id="{70846AEE-D258-4F6C-A437-CAD73A9AC000}">
            <x14:dataBar minLength="0" maxLength="100" gradient="0">
              <x14:cfvo type="num">
                <xm:f>0</xm:f>
              </x14:cfvo>
              <x14:cfvo type="num">
                <xm:f>1</xm:f>
              </x14:cfvo>
              <x14:negativeFillColor rgb="FFFF0000"/>
              <x14:axisColor rgb="FF000000"/>
            </x14:dataBar>
          </x14:cfRule>
          <x14:cfRule type="dataBar" id="{64DA99BC-B137-490C-B08C-90950BE4864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510A718-7FBA-4CA0-85AA-C6052D481613}">
            <x14:dataBar minLength="0" maxLength="100">
              <x14:cfvo type="num">
                <xm:f>0</xm:f>
              </x14:cfvo>
              <x14:cfvo type="num">
                <xm:f>1</xm:f>
              </x14:cfvo>
              <x14:negativeFillColor rgb="FFFF0000"/>
              <x14:axisColor rgb="FF000000"/>
            </x14:dataBar>
          </x14:cfRule>
          <x14:cfRule type="dataBar" id="{067B48FC-72C0-4628-B106-8D73C93096C9}">
            <x14:dataBar minLength="0" maxLength="100">
              <x14:cfvo type="autoMin"/>
              <x14:cfvo type="autoMax"/>
              <x14:negativeFillColor rgb="FFFF0000"/>
              <x14:axisColor rgb="FF000000"/>
            </x14:dataBar>
          </x14:cfRule>
          <x14:cfRule type="dataBar" id="{E97BECF3-AD2E-43D9-B6AB-FBEC7DC9967D}">
            <x14:dataBar minLength="0" maxLength="100" gradient="0">
              <x14:cfvo type="num">
                <xm:f>0</xm:f>
              </x14:cfvo>
              <x14:cfvo type="num">
                <xm:f>1</xm:f>
              </x14:cfvo>
              <x14:negativeFillColor rgb="FFFF0000"/>
              <x14:axisColor rgb="FF000000"/>
            </x14:dataBar>
          </x14:cfRule>
          <x14:cfRule type="dataBar" id="{DF6D14DB-1B5F-4C6A-B3F1-F46FCFE61FA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34C9DBA-9CF0-4470-A62C-E8210D8BC138}">
            <x14:dataBar minLength="0" maxLength="100">
              <x14:cfvo type="num">
                <xm:f>0</xm:f>
              </x14:cfvo>
              <x14:cfvo type="num">
                <xm:f>1</xm:f>
              </x14:cfvo>
              <x14:negativeFillColor rgb="FFFF0000"/>
              <x14:axisColor rgb="FF000000"/>
            </x14:dataBar>
          </x14:cfRule>
          <x14:cfRule type="dataBar" id="{31AAA26E-742F-4654-9BC4-821234EB3A37}">
            <x14:dataBar minLength="0" maxLength="100">
              <x14:cfvo type="autoMin"/>
              <x14:cfvo type="autoMax"/>
              <x14:negativeFillColor rgb="FFFF0000"/>
              <x14:axisColor rgb="FF000000"/>
            </x14:dataBar>
          </x14:cfRule>
          <x14:cfRule type="dataBar" id="{BCBA0E24-F671-4D10-9DC2-F52C8F1F8788}">
            <x14:dataBar minLength="0" maxLength="100" gradient="0">
              <x14:cfvo type="num">
                <xm:f>0</xm:f>
              </x14:cfvo>
              <x14:cfvo type="num">
                <xm:f>1</xm:f>
              </x14:cfvo>
              <x14:negativeFillColor rgb="FFFF0000"/>
              <x14:axisColor rgb="FF000000"/>
            </x14:dataBar>
          </x14:cfRule>
          <x14:cfRule type="dataBar" id="{CE5E0752-785E-4D79-A52B-4C13A5718D8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6679F1E-0C16-4BC1-AE52-013BCD9323A0}">
            <x14:dataBar minLength="0" maxLength="100">
              <x14:cfvo type="num">
                <xm:f>0</xm:f>
              </x14:cfvo>
              <x14:cfvo type="num">
                <xm:f>1</xm:f>
              </x14:cfvo>
              <x14:negativeFillColor rgb="FFFF0000"/>
              <x14:axisColor rgb="FF000000"/>
            </x14:dataBar>
          </x14:cfRule>
          <x14:cfRule type="dataBar" id="{43D3B141-41DB-44CB-8B8D-1D8B3C27E903}">
            <x14:dataBar minLength="0" maxLength="100">
              <x14:cfvo type="autoMin"/>
              <x14:cfvo type="autoMax"/>
              <x14:negativeFillColor rgb="FFFF0000"/>
              <x14:axisColor rgb="FF000000"/>
            </x14:dataBar>
          </x14:cfRule>
          <x14:cfRule type="dataBar" id="{21B06661-8DAA-462A-ADFF-99082DC36AD2}">
            <x14:dataBar minLength="0" maxLength="100" gradient="0">
              <x14:cfvo type="num">
                <xm:f>0</xm:f>
              </x14:cfvo>
              <x14:cfvo type="num">
                <xm:f>1</xm:f>
              </x14:cfvo>
              <x14:negativeFillColor rgb="FFFF0000"/>
              <x14:axisColor rgb="FF000000"/>
            </x14:dataBar>
          </x14:cfRule>
          <x14:cfRule type="dataBar" id="{F3B73F1A-01CD-42CD-A2F2-1D0BBAC067A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2FC3798-75A0-46B3-AD63-7E9B76E9C1AB}">
            <x14:dataBar minLength="0" maxLength="100">
              <x14:cfvo type="num">
                <xm:f>0</xm:f>
              </x14:cfvo>
              <x14:cfvo type="num">
                <xm:f>1</xm:f>
              </x14:cfvo>
              <x14:negativeFillColor rgb="FFFF0000"/>
              <x14:axisColor rgb="FF000000"/>
            </x14:dataBar>
          </x14:cfRule>
          <x14:cfRule type="dataBar" id="{D721EBAD-1324-46FD-AD57-932270485CFD}">
            <x14:dataBar minLength="0" maxLength="100">
              <x14:cfvo type="autoMin"/>
              <x14:cfvo type="autoMax"/>
              <x14:negativeFillColor rgb="FFFF0000"/>
              <x14:axisColor rgb="FF000000"/>
            </x14:dataBar>
          </x14:cfRule>
          <x14:cfRule type="dataBar" id="{8268EC2A-A0F2-4F98-A89A-0E548DB5762D}">
            <x14:dataBar minLength="0" maxLength="100" gradient="0">
              <x14:cfvo type="num">
                <xm:f>0</xm:f>
              </x14:cfvo>
              <x14:cfvo type="num">
                <xm:f>1</xm:f>
              </x14:cfvo>
              <x14:negativeFillColor rgb="FFFF0000"/>
              <x14:axisColor rgb="FF000000"/>
            </x14:dataBar>
          </x14:cfRule>
          <x14:cfRule type="dataBar" id="{F74D753E-A70B-4ACC-8ECF-CA7FD195262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6B7AE30-2A20-49F4-BE59-079B0DAA04FC}">
            <x14:dataBar minLength="0" maxLength="100">
              <x14:cfvo type="num">
                <xm:f>0</xm:f>
              </x14:cfvo>
              <x14:cfvo type="num">
                <xm:f>1</xm:f>
              </x14:cfvo>
              <x14:negativeFillColor rgb="FFFF0000"/>
              <x14:axisColor rgb="FF000000"/>
            </x14:dataBar>
          </x14:cfRule>
          <x14:cfRule type="dataBar" id="{4928BB06-7345-444E-BAB1-F067344141D5}">
            <x14:dataBar minLength="0" maxLength="100">
              <x14:cfvo type="autoMin"/>
              <x14:cfvo type="autoMax"/>
              <x14:negativeFillColor rgb="FFFF0000"/>
              <x14:axisColor rgb="FF000000"/>
            </x14:dataBar>
          </x14:cfRule>
          <x14:cfRule type="dataBar" id="{AC277D45-A789-44C1-85AA-2225E13B1AC7}">
            <x14:dataBar minLength="0" maxLength="100" gradient="0">
              <x14:cfvo type="num">
                <xm:f>0</xm:f>
              </x14:cfvo>
              <x14:cfvo type="num">
                <xm:f>1</xm:f>
              </x14:cfvo>
              <x14:negativeFillColor rgb="FFFF0000"/>
              <x14:axisColor rgb="FF000000"/>
            </x14:dataBar>
          </x14:cfRule>
          <x14:cfRule type="dataBar" id="{6148E5D9-CA59-4249-BAA7-2F40A740A72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A3067D5-71EA-4641-817E-854A54F44AEE}">
            <x14:dataBar minLength="0" maxLength="100">
              <x14:cfvo type="num">
                <xm:f>0</xm:f>
              </x14:cfvo>
              <x14:cfvo type="num">
                <xm:f>1</xm:f>
              </x14:cfvo>
              <x14:negativeFillColor rgb="FFFF0000"/>
              <x14:axisColor rgb="FF000000"/>
            </x14:dataBar>
          </x14:cfRule>
          <x14:cfRule type="dataBar" id="{61F78B90-4B3A-4F13-8A67-BC349C38852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L9:L25</xm:sqref>
        </x14:conditionalFormatting>
        <x14:conditionalFormatting xmlns:xm="http://schemas.microsoft.com/office/excel/2006/main">
          <x14:cfRule type="dataBar" id="{078A841F-50E5-4DF9-A161-BA4B2D972486}">
            <x14:dataBar minLength="0" maxLength="100">
              <x14:cfvo type="num">
                <xm:f>0</xm:f>
              </x14:cfvo>
              <x14:cfvo type="num">
                <xm:f>1</xm:f>
              </x14:cfvo>
              <x14:negativeFillColor rgb="FFFF0000"/>
              <x14:axisColor rgb="FF000000"/>
            </x14:dataBar>
          </x14:cfRule>
          <x14:cfRule type="dataBar" id="{465CDD12-1A6A-491E-AC74-CE673785645C}">
            <x14:dataBar minLength="0" maxLength="100">
              <x14:cfvo type="num">
                <xm:f>0</xm:f>
              </x14:cfvo>
              <x14:cfvo type="num">
                <xm:f>1</xm:f>
              </x14:cfvo>
              <x14:negativeFillColor rgb="FFFF0000"/>
              <x14:axisColor rgb="FF000000"/>
            </x14:dataBar>
          </x14:cfRule>
          <x14:cfRule type="dataBar" id="{03FE0D77-5F60-44DE-BF7D-F77BC5AA4B04}">
            <x14:dataBar minLength="0" maxLength="100">
              <x14:cfvo type="autoMin"/>
              <x14:cfvo type="autoMax"/>
              <x14:negativeFillColor rgb="FFFF0000"/>
              <x14:axisColor rgb="FF000000"/>
            </x14:dataBar>
          </x14:cfRule>
          <x14:cfRule type="dataBar" id="{A7B9765B-8302-4078-8CD0-0836788695C3}">
            <x14:dataBar minLength="0" maxLength="100" gradient="0">
              <x14:cfvo type="num">
                <xm:f>0</xm:f>
              </x14:cfvo>
              <x14:cfvo type="num">
                <xm:f>1</xm:f>
              </x14:cfvo>
              <x14:negativeFillColor rgb="FFFF0000"/>
              <x14:axisColor rgb="FF000000"/>
            </x14:dataBar>
          </x14:cfRule>
          <x14:cfRule type="dataBar" id="{914ED0F7-EFEA-40C1-A5FB-BD88D4FFC95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ADAFF36-3D79-4868-B327-0FE40CEA957C}">
            <x14:dataBar minLength="0" maxLength="100">
              <x14:cfvo type="num">
                <xm:f>0</xm:f>
              </x14:cfvo>
              <x14:cfvo type="num">
                <xm:f>1</xm:f>
              </x14:cfvo>
              <x14:negativeFillColor rgb="FFFF0000"/>
              <x14:axisColor rgb="FF000000"/>
            </x14:dataBar>
          </x14:cfRule>
          <x14:cfRule type="dataBar" id="{C8E7E8AC-37B2-4411-964F-68996A204ED2}">
            <x14:dataBar minLength="0" maxLength="100">
              <x14:cfvo type="autoMin"/>
              <x14:cfvo type="autoMax"/>
              <x14:negativeFillColor rgb="FFFF0000"/>
              <x14:axisColor rgb="FF000000"/>
            </x14:dataBar>
          </x14:cfRule>
          <x14:cfRule type="dataBar" id="{6F51B778-0F9D-460D-BBFD-341B1199160A}">
            <x14:dataBar minLength="0" maxLength="100" gradient="0">
              <x14:cfvo type="num">
                <xm:f>0</xm:f>
              </x14:cfvo>
              <x14:cfvo type="num">
                <xm:f>1</xm:f>
              </x14:cfvo>
              <x14:negativeFillColor rgb="FFFF0000"/>
              <x14:axisColor rgb="FF000000"/>
            </x14:dataBar>
          </x14:cfRule>
          <x14:cfRule type="dataBar" id="{29DD89E5-68CA-42BB-B74B-835F08643E4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B430258-7AD4-46E0-B12F-C800658CDF81}">
            <x14:dataBar minLength="0" maxLength="100">
              <x14:cfvo type="num">
                <xm:f>0</xm:f>
              </x14:cfvo>
              <x14:cfvo type="num">
                <xm:f>1</xm:f>
              </x14:cfvo>
              <x14:negativeFillColor rgb="FFFF0000"/>
              <x14:axisColor rgb="FF000000"/>
            </x14:dataBar>
          </x14:cfRule>
          <x14:cfRule type="dataBar" id="{602C5FED-6D7D-4BBB-8CD3-D5427A730EA5}">
            <x14:dataBar minLength="0" maxLength="100">
              <x14:cfvo type="autoMin"/>
              <x14:cfvo type="autoMax"/>
              <x14:negativeFillColor rgb="FFFF0000"/>
              <x14:axisColor rgb="FF000000"/>
            </x14:dataBar>
          </x14:cfRule>
          <x14:cfRule type="dataBar" id="{33B49FB7-0EFB-458E-B04B-0F0ABC082F61}">
            <x14:dataBar minLength="0" maxLength="100" gradient="0">
              <x14:cfvo type="num">
                <xm:f>0</xm:f>
              </x14:cfvo>
              <x14:cfvo type="num">
                <xm:f>1</xm:f>
              </x14:cfvo>
              <x14:negativeFillColor rgb="FFFF0000"/>
              <x14:axisColor rgb="FF000000"/>
            </x14:dataBar>
          </x14:cfRule>
          <x14:cfRule type="dataBar" id="{79C3C7D3-C843-4916-9F34-76BC4F83DCB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252E34F-4040-4583-BEF3-EA1751BBC132}">
            <x14:dataBar minLength="0" maxLength="100">
              <x14:cfvo type="num">
                <xm:f>0</xm:f>
              </x14:cfvo>
              <x14:cfvo type="num">
                <xm:f>1</xm:f>
              </x14:cfvo>
              <x14:negativeFillColor rgb="FFFF0000"/>
              <x14:axisColor rgb="FF000000"/>
            </x14:dataBar>
          </x14:cfRule>
          <x14:cfRule type="dataBar" id="{E06EB2DE-019D-431A-B10E-22BFDBE14CFE}">
            <x14:dataBar minLength="0" maxLength="100">
              <x14:cfvo type="autoMin"/>
              <x14:cfvo type="autoMax"/>
              <x14:negativeFillColor rgb="FFFF0000"/>
              <x14:axisColor rgb="FF000000"/>
            </x14:dataBar>
          </x14:cfRule>
          <x14:cfRule type="dataBar" id="{3308ED73-77A7-4148-BB05-7484C1582E08}">
            <x14:dataBar minLength="0" maxLength="100" gradient="0">
              <x14:cfvo type="num">
                <xm:f>0</xm:f>
              </x14:cfvo>
              <x14:cfvo type="num">
                <xm:f>1</xm:f>
              </x14:cfvo>
              <x14:negativeFillColor rgb="FFFF0000"/>
              <x14:axisColor rgb="FF000000"/>
            </x14:dataBar>
          </x14:cfRule>
          <x14:cfRule type="dataBar" id="{5034B851-8261-47A6-9D97-EDBD72D7C5C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68F6854-5C81-4E63-8F6D-F29FA7FEBCAD}">
            <x14:dataBar minLength="0" maxLength="100">
              <x14:cfvo type="num">
                <xm:f>0</xm:f>
              </x14:cfvo>
              <x14:cfvo type="num">
                <xm:f>1</xm:f>
              </x14:cfvo>
              <x14:negativeFillColor rgb="FFFF0000"/>
              <x14:axisColor rgb="FF000000"/>
            </x14:dataBar>
          </x14:cfRule>
          <x14:cfRule type="dataBar" id="{E68801C5-BDC3-4907-9CB5-D73F77BEB787}">
            <x14:dataBar minLength="0" maxLength="100">
              <x14:cfvo type="autoMin"/>
              <x14:cfvo type="autoMax"/>
              <x14:negativeFillColor rgb="FFFF0000"/>
              <x14:axisColor rgb="FF000000"/>
            </x14:dataBar>
          </x14:cfRule>
          <x14:cfRule type="dataBar" id="{4E4F024C-6A55-4FB6-ADEF-40714CB4C39E}">
            <x14:dataBar minLength="0" maxLength="100" gradient="0">
              <x14:cfvo type="num">
                <xm:f>0</xm:f>
              </x14:cfvo>
              <x14:cfvo type="num">
                <xm:f>1</xm:f>
              </x14:cfvo>
              <x14:negativeFillColor rgb="FFFF0000"/>
              <x14:axisColor rgb="FF000000"/>
            </x14:dataBar>
          </x14:cfRule>
          <x14:cfRule type="dataBar" id="{A2CF9F76-7481-440C-8F5F-DDCE020460F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9A7234A-53EE-4DAB-B9A4-1E36711B2B05}">
            <x14:dataBar minLength="0" maxLength="100">
              <x14:cfvo type="num">
                <xm:f>0</xm:f>
              </x14:cfvo>
              <x14:cfvo type="num">
                <xm:f>1</xm:f>
              </x14:cfvo>
              <x14:negativeFillColor rgb="FFFF0000"/>
              <x14:axisColor rgb="FF000000"/>
            </x14:dataBar>
          </x14:cfRule>
          <x14:cfRule type="dataBar" id="{A9533AFE-8604-4F45-B956-C13F70029DD4}">
            <x14:dataBar minLength="0" maxLength="100">
              <x14:cfvo type="autoMin"/>
              <x14:cfvo type="autoMax"/>
              <x14:negativeFillColor rgb="FFFF0000"/>
              <x14:axisColor rgb="FF000000"/>
            </x14:dataBar>
          </x14:cfRule>
          <x14:cfRule type="dataBar" id="{F5E900F8-EF27-4C90-913B-945D32AF1301}">
            <x14:dataBar minLength="0" maxLength="100" gradient="0">
              <x14:cfvo type="num">
                <xm:f>0</xm:f>
              </x14:cfvo>
              <x14:cfvo type="num">
                <xm:f>1</xm:f>
              </x14:cfvo>
              <x14:negativeFillColor rgb="FFFF0000"/>
              <x14:axisColor rgb="FF000000"/>
            </x14:dataBar>
          </x14:cfRule>
          <x14:cfRule type="dataBar" id="{5AE09E0C-30FF-4166-9AE9-98C5DBBE484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07567AB-BA77-4B54-8F4D-AD5D838473AF}">
            <x14:dataBar minLength="0" maxLength="100">
              <x14:cfvo type="num">
                <xm:f>0</xm:f>
              </x14:cfvo>
              <x14:cfvo type="num">
                <xm:f>1</xm:f>
              </x14:cfvo>
              <x14:negativeFillColor rgb="FFFF0000"/>
              <x14:axisColor rgb="FF000000"/>
            </x14:dataBar>
          </x14:cfRule>
          <x14:cfRule type="dataBar" id="{7233C0FE-3529-471E-904B-9150662172B0}">
            <x14:dataBar minLength="0" maxLength="100">
              <x14:cfvo type="autoMin"/>
              <x14:cfvo type="autoMax"/>
              <x14:negativeFillColor rgb="FFFF0000"/>
              <x14:axisColor rgb="FF000000"/>
            </x14:dataBar>
          </x14:cfRule>
          <x14:cfRule type="dataBar" id="{EE48E0E9-1033-4F96-8375-FABF160399CA}">
            <x14:dataBar minLength="0" maxLength="100" gradient="0">
              <x14:cfvo type="num">
                <xm:f>0</xm:f>
              </x14:cfvo>
              <x14:cfvo type="num">
                <xm:f>1</xm:f>
              </x14:cfvo>
              <x14:negativeFillColor rgb="FFFF0000"/>
              <x14:axisColor rgb="FF000000"/>
            </x14:dataBar>
          </x14:cfRule>
          <x14:cfRule type="dataBar" id="{0009A81F-416A-43C2-9EE9-BC314BB3977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DA2C60A-0C02-4273-B83B-18B4C7CB21BC}">
            <x14:dataBar minLength="0" maxLength="100">
              <x14:cfvo type="num">
                <xm:f>0</xm:f>
              </x14:cfvo>
              <x14:cfvo type="num">
                <xm:f>1</xm:f>
              </x14:cfvo>
              <x14:negativeFillColor rgb="FFFF0000"/>
              <x14:axisColor rgb="FF000000"/>
            </x14:dataBar>
          </x14:cfRule>
          <x14:cfRule type="dataBar" id="{DD11F152-593D-4F2B-8BEC-7BBD4D85FD5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L29:L38</xm:sqref>
        </x14:conditionalFormatting>
        <x14:conditionalFormatting xmlns:xm="http://schemas.microsoft.com/office/excel/2006/main">
          <x14:cfRule type="dataBar" id="{F1A329B9-B6B5-4478-B6BC-752FD9DB770C}">
            <x14:dataBar minLength="0" maxLength="100">
              <x14:cfvo type="num">
                <xm:f>0</xm:f>
              </x14:cfvo>
              <x14:cfvo type="num">
                <xm:f>1</xm:f>
              </x14:cfvo>
              <x14:negativeFillColor rgb="FFFF0000"/>
              <x14:axisColor rgb="FF000000"/>
            </x14:dataBar>
          </x14:cfRule>
          <x14:cfRule type="dataBar" id="{696DA7C1-3679-431C-AF96-64E182A2736C}">
            <x14:dataBar minLength="0" maxLength="100">
              <x14:cfvo type="num">
                <xm:f>0</xm:f>
              </x14:cfvo>
              <x14:cfvo type="num">
                <xm:f>1</xm:f>
              </x14:cfvo>
              <x14:negativeFillColor rgb="FFFF0000"/>
              <x14:axisColor rgb="FF000000"/>
            </x14:dataBar>
          </x14:cfRule>
          <x14:cfRule type="dataBar" id="{A0B7BEFC-F881-4569-93C5-1233004B376C}">
            <x14:dataBar minLength="0" maxLength="100">
              <x14:cfvo type="autoMin"/>
              <x14:cfvo type="autoMax"/>
              <x14:negativeFillColor rgb="FFFF0000"/>
              <x14:axisColor rgb="FF000000"/>
            </x14:dataBar>
          </x14:cfRule>
          <x14:cfRule type="dataBar" id="{5002E7EF-E9A6-4EC3-8287-2995FEC7D4AB}">
            <x14:dataBar minLength="0" maxLength="100" gradient="0">
              <x14:cfvo type="num">
                <xm:f>0</xm:f>
              </x14:cfvo>
              <x14:cfvo type="num">
                <xm:f>1</xm:f>
              </x14:cfvo>
              <x14:negativeFillColor rgb="FFFF0000"/>
              <x14:axisColor rgb="FF000000"/>
            </x14:dataBar>
          </x14:cfRule>
          <x14:cfRule type="dataBar" id="{B1C6B796-0B3A-48FD-A279-F13104591644}">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6AA0B11-5DCA-4858-B891-945FB6733046}">
            <x14:dataBar minLength="0" maxLength="100">
              <x14:cfvo type="num">
                <xm:f>0</xm:f>
              </x14:cfvo>
              <x14:cfvo type="num">
                <xm:f>1</xm:f>
              </x14:cfvo>
              <x14:negativeFillColor rgb="FFFF0000"/>
              <x14:axisColor rgb="FF000000"/>
            </x14:dataBar>
          </x14:cfRule>
          <x14:cfRule type="dataBar" id="{91B4386D-A362-49F6-83EB-C16B45373ED0}">
            <x14:dataBar minLength="0" maxLength="100">
              <x14:cfvo type="autoMin"/>
              <x14:cfvo type="autoMax"/>
              <x14:negativeFillColor rgb="FFFF0000"/>
              <x14:axisColor rgb="FF000000"/>
            </x14:dataBar>
          </x14:cfRule>
          <x14:cfRule type="dataBar" id="{57D043FB-BF22-4F14-803F-635DD26B1C84}">
            <x14:dataBar minLength="0" maxLength="100" gradient="0">
              <x14:cfvo type="num">
                <xm:f>0</xm:f>
              </x14:cfvo>
              <x14:cfvo type="num">
                <xm:f>1</xm:f>
              </x14:cfvo>
              <x14:negativeFillColor rgb="FFFF0000"/>
              <x14:axisColor rgb="FF000000"/>
            </x14:dataBar>
          </x14:cfRule>
          <x14:cfRule type="dataBar" id="{B234753E-57AE-455C-8FB0-A5160DB128F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AD29E1D-ACF0-4A0B-9C3E-41BC74433492}">
            <x14:dataBar minLength="0" maxLength="100">
              <x14:cfvo type="num">
                <xm:f>0</xm:f>
              </x14:cfvo>
              <x14:cfvo type="num">
                <xm:f>1</xm:f>
              </x14:cfvo>
              <x14:negativeFillColor rgb="FFFF0000"/>
              <x14:axisColor rgb="FF000000"/>
            </x14:dataBar>
          </x14:cfRule>
          <x14:cfRule type="dataBar" id="{59B2113A-801D-4235-BD18-CCA6DAA3605C}">
            <x14:dataBar minLength="0" maxLength="100">
              <x14:cfvo type="autoMin"/>
              <x14:cfvo type="autoMax"/>
              <x14:negativeFillColor rgb="FFFF0000"/>
              <x14:axisColor rgb="FF000000"/>
            </x14:dataBar>
          </x14:cfRule>
          <x14:cfRule type="dataBar" id="{3CD493B0-EF98-4CDB-B70A-CE6315400FEC}">
            <x14:dataBar minLength="0" maxLength="100" gradient="0">
              <x14:cfvo type="num">
                <xm:f>0</xm:f>
              </x14:cfvo>
              <x14:cfvo type="num">
                <xm:f>1</xm:f>
              </x14:cfvo>
              <x14:negativeFillColor rgb="FFFF0000"/>
              <x14:axisColor rgb="FF000000"/>
            </x14:dataBar>
          </x14:cfRule>
          <x14:cfRule type="dataBar" id="{5B204C79-C245-44F5-8ED1-21530861596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8129C46-0EAF-4777-AFEF-491962F9417E}">
            <x14:dataBar minLength="0" maxLength="100">
              <x14:cfvo type="num">
                <xm:f>0</xm:f>
              </x14:cfvo>
              <x14:cfvo type="num">
                <xm:f>1</xm:f>
              </x14:cfvo>
              <x14:negativeFillColor rgb="FFFF0000"/>
              <x14:axisColor rgb="FF000000"/>
            </x14:dataBar>
          </x14:cfRule>
          <x14:cfRule type="dataBar" id="{8A33661E-EB9A-4FE0-B6C8-56518A5DB59F}">
            <x14:dataBar minLength="0" maxLength="100">
              <x14:cfvo type="autoMin"/>
              <x14:cfvo type="autoMax"/>
              <x14:negativeFillColor rgb="FFFF0000"/>
              <x14:axisColor rgb="FF000000"/>
            </x14:dataBar>
          </x14:cfRule>
          <x14:cfRule type="dataBar" id="{23169C68-47E9-400B-BC32-F10F9768A48A}">
            <x14:dataBar minLength="0" maxLength="100" gradient="0">
              <x14:cfvo type="num">
                <xm:f>0</xm:f>
              </x14:cfvo>
              <x14:cfvo type="num">
                <xm:f>1</xm:f>
              </x14:cfvo>
              <x14:negativeFillColor rgb="FFFF0000"/>
              <x14:axisColor rgb="FF000000"/>
            </x14:dataBar>
          </x14:cfRule>
          <x14:cfRule type="dataBar" id="{2A47010B-3ABD-4E17-81C2-8F4950C7D56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CC09F0E-A0A6-4D5D-B8B6-3DBE2784A0CF}">
            <x14:dataBar minLength="0" maxLength="100">
              <x14:cfvo type="num">
                <xm:f>0</xm:f>
              </x14:cfvo>
              <x14:cfvo type="num">
                <xm:f>1</xm:f>
              </x14:cfvo>
              <x14:negativeFillColor rgb="FFFF0000"/>
              <x14:axisColor rgb="FF000000"/>
            </x14:dataBar>
          </x14:cfRule>
          <x14:cfRule type="dataBar" id="{1FAC9D01-4DBA-49CB-A621-C663E521A144}">
            <x14:dataBar minLength="0" maxLength="100">
              <x14:cfvo type="autoMin"/>
              <x14:cfvo type="autoMax"/>
              <x14:negativeFillColor rgb="FFFF0000"/>
              <x14:axisColor rgb="FF000000"/>
            </x14:dataBar>
          </x14:cfRule>
          <x14:cfRule type="dataBar" id="{CE60584D-9929-42F7-8875-AAA9388F9D67}">
            <x14:dataBar minLength="0" maxLength="100" gradient="0">
              <x14:cfvo type="num">
                <xm:f>0</xm:f>
              </x14:cfvo>
              <x14:cfvo type="num">
                <xm:f>1</xm:f>
              </x14:cfvo>
              <x14:negativeFillColor rgb="FFFF0000"/>
              <x14:axisColor rgb="FF000000"/>
            </x14:dataBar>
          </x14:cfRule>
          <x14:cfRule type="dataBar" id="{CDD682F2-D303-4064-9912-01FC2767BF2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C8EADDB-8166-4C13-93A7-B584C973DC62}">
            <x14:dataBar minLength="0" maxLength="100">
              <x14:cfvo type="num">
                <xm:f>0</xm:f>
              </x14:cfvo>
              <x14:cfvo type="num">
                <xm:f>1</xm:f>
              </x14:cfvo>
              <x14:negativeFillColor rgb="FFFF0000"/>
              <x14:axisColor rgb="FF000000"/>
            </x14:dataBar>
          </x14:cfRule>
          <x14:cfRule type="dataBar" id="{3F3F1127-9F7C-453A-AEFA-8AC0B3601514}">
            <x14:dataBar minLength="0" maxLength="100">
              <x14:cfvo type="autoMin"/>
              <x14:cfvo type="autoMax"/>
              <x14:negativeFillColor rgb="FFFF0000"/>
              <x14:axisColor rgb="FF000000"/>
            </x14:dataBar>
          </x14:cfRule>
          <x14:cfRule type="dataBar" id="{F0618432-68F6-425C-90B6-D93339A88986}">
            <x14:dataBar minLength="0" maxLength="100" gradient="0">
              <x14:cfvo type="num">
                <xm:f>0</xm:f>
              </x14:cfvo>
              <x14:cfvo type="num">
                <xm:f>1</xm:f>
              </x14:cfvo>
              <x14:negativeFillColor rgb="FFFF0000"/>
              <x14:axisColor rgb="FF000000"/>
            </x14:dataBar>
          </x14:cfRule>
          <x14:cfRule type="dataBar" id="{A500483B-83CB-41A7-B526-553E1969270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CB776CF-776E-47B2-9581-5EDC8CD464D3}">
            <x14:dataBar minLength="0" maxLength="100">
              <x14:cfvo type="num">
                <xm:f>0</xm:f>
              </x14:cfvo>
              <x14:cfvo type="num">
                <xm:f>1</xm:f>
              </x14:cfvo>
              <x14:negativeFillColor rgb="FFFF0000"/>
              <x14:axisColor rgb="FF000000"/>
            </x14:dataBar>
          </x14:cfRule>
          <x14:cfRule type="dataBar" id="{EF320C41-7F66-4317-A9D8-B3749A348EB5}">
            <x14:dataBar minLength="0" maxLength="100">
              <x14:cfvo type="autoMin"/>
              <x14:cfvo type="autoMax"/>
              <x14:negativeFillColor rgb="FFFF0000"/>
              <x14:axisColor rgb="FF000000"/>
            </x14:dataBar>
          </x14:cfRule>
          <x14:cfRule type="dataBar" id="{E71A5F9D-A21C-4186-8E1F-38207063BBF0}">
            <x14:dataBar minLength="0" maxLength="100" gradient="0">
              <x14:cfvo type="num">
                <xm:f>0</xm:f>
              </x14:cfvo>
              <x14:cfvo type="num">
                <xm:f>1</xm:f>
              </x14:cfvo>
              <x14:negativeFillColor rgb="FFFF0000"/>
              <x14:axisColor rgb="FF000000"/>
            </x14:dataBar>
          </x14:cfRule>
          <x14:cfRule type="dataBar" id="{6A1FB159-BFF9-4364-B5A7-C833F1A3FEE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5353478-C86C-4D74-96E8-408560BCC480}">
            <x14:dataBar minLength="0" maxLength="100">
              <x14:cfvo type="num">
                <xm:f>0</xm:f>
              </x14:cfvo>
              <x14:cfvo type="num">
                <xm:f>1</xm:f>
              </x14:cfvo>
              <x14:negativeFillColor rgb="FFFF0000"/>
              <x14:axisColor rgb="FF000000"/>
            </x14:dataBar>
          </x14:cfRule>
          <x14:cfRule type="dataBar" id="{5491C269-974B-4FA8-8CC1-A40D792DA2B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L42:L47</xm:sqref>
        </x14:conditionalFormatting>
        <x14:conditionalFormatting xmlns:xm="http://schemas.microsoft.com/office/excel/2006/main">
          <x14:cfRule type="dataBar" id="{91BBF7EC-AEA1-4E08-B1A0-F64550C1CE93}">
            <x14:dataBar minLength="0" maxLength="100">
              <x14:cfvo type="num">
                <xm:f>0</xm:f>
              </x14:cfvo>
              <x14:cfvo type="num">
                <xm:f>1</xm:f>
              </x14:cfvo>
              <x14:negativeFillColor rgb="FFFF0000"/>
              <x14:axisColor rgb="FF000000"/>
            </x14:dataBar>
          </x14:cfRule>
          <x14:cfRule type="dataBar" id="{6A31F384-B98B-46E5-AE6A-D5286A6A79FF}">
            <x14:dataBar minLength="0" maxLength="100">
              <x14:cfvo type="num">
                <xm:f>0</xm:f>
              </x14:cfvo>
              <x14:cfvo type="num">
                <xm:f>1</xm:f>
              </x14:cfvo>
              <x14:negativeFillColor rgb="FFFF0000"/>
              <x14:axisColor rgb="FF000000"/>
            </x14:dataBar>
          </x14:cfRule>
          <x14:cfRule type="dataBar" id="{F3FA1594-000D-4802-9D6B-FD2C6D9C02D7}">
            <x14:dataBar minLength="0" maxLength="100">
              <x14:cfvo type="autoMin"/>
              <x14:cfvo type="autoMax"/>
              <x14:negativeFillColor rgb="FFFF0000"/>
              <x14:axisColor rgb="FF000000"/>
            </x14:dataBar>
          </x14:cfRule>
          <x14:cfRule type="dataBar" id="{5A6EC6C8-A451-4B4B-93F0-98437871A354}">
            <x14:dataBar minLength="0" maxLength="100" gradient="0">
              <x14:cfvo type="num">
                <xm:f>0</xm:f>
              </x14:cfvo>
              <x14:cfvo type="num">
                <xm:f>1</xm:f>
              </x14:cfvo>
              <x14:negativeFillColor rgb="FFFF0000"/>
              <x14:axisColor rgb="FF000000"/>
            </x14:dataBar>
          </x14:cfRule>
          <x14:cfRule type="dataBar" id="{D6ADDAEF-BAD9-45BB-BC07-4AA2B010FAA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251A35C-5DEA-4E09-B1EA-6F5809E7FD70}">
            <x14:dataBar minLength="0" maxLength="100">
              <x14:cfvo type="num">
                <xm:f>0</xm:f>
              </x14:cfvo>
              <x14:cfvo type="num">
                <xm:f>1</xm:f>
              </x14:cfvo>
              <x14:negativeFillColor rgb="FFFF0000"/>
              <x14:axisColor rgb="FF000000"/>
            </x14:dataBar>
          </x14:cfRule>
          <x14:cfRule type="dataBar" id="{100930F6-7A5A-4019-A82A-CA4589FDBA11}">
            <x14:dataBar minLength="0" maxLength="100">
              <x14:cfvo type="autoMin"/>
              <x14:cfvo type="autoMax"/>
              <x14:negativeFillColor rgb="FFFF0000"/>
              <x14:axisColor rgb="FF000000"/>
            </x14:dataBar>
          </x14:cfRule>
          <x14:cfRule type="dataBar" id="{54732299-057B-49D5-B424-76DB82376243}">
            <x14:dataBar minLength="0" maxLength="100" gradient="0">
              <x14:cfvo type="num">
                <xm:f>0</xm:f>
              </x14:cfvo>
              <x14:cfvo type="num">
                <xm:f>1</xm:f>
              </x14:cfvo>
              <x14:negativeFillColor rgb="FFFF0000"/>
              <x14:axisColor rgb="FF000000"/>
            </x14:dataBar>
          </x14:cfRule>
          <x14:cfRule type="dataBar" id="{E2F44DE1-9AE9-44E2-9225-C78E0EB6F05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232102E-BC79-4D96-B917-E09405944EAB}">
            <x14:dataBar minLength="0" maxLength="100">
              <x14:cfvo type="num">
                <xm:f>0</xm:f>
              </x14:cfvo>
              <x14:cfvo type="num">
                <xm:f>1</xm:f>
              </x14:cfvo>
              <x14:negativeFillColor rgb="FFFF0000"/>
              <x14:axisColor rgb="FF000000"/>
            </x14:dataBar>
          </x14:cfRule>
          <x14:cfRule type="dataBar" id="{2825965B-B642-4E62-B0E8-2FBB51DC88C8}">
            <x14:dataBar minLength="0" maxLength="100">
              <x14:cfvo type="autoMin"/>
              <x14:cfvo type="autoMax"/>
              <x14:negativeFillColor rgb="FFFF0000"/>
              <x14:axisColor rgb="FF000000"/>
            </x14:dataBar>
          </x14:cfRule>
          <x14:cfRule type="dataBar" id="{456BE240-09B4-4814-B0AB-78723A820E4C}">
            <x14:dataBar minLength="0" maxLength="100" gradient="0">
              <x14:cfvo type="num">
                <xm:f>0</xm:f>
              </x14:cfvo>
              <x14:cfvo type="num">
                <xm:f>1</xm:f>
              </x14:cfvo>
              <x14:negativeFillColor rgb="FFFF0000"/>
              <x14:axisColor rgb="FF000000"/>
            </x14:dataBar>
          </x14:cfRule>
          <x14:cfRule type="dataBar" id="{A5BE373C-9409-4FF7-8A14-90DDEEF5149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2A82683-D12A-419F-A68C-9C7436D8CFFE}">
            <x14:dataBar minLength="0" maxLength="100">
              <x14:cfvo type="num">
                <xm:f>0</xm:f>
              </x14:cfvo>
              <x14:cfvo type="num">
                <xm:f>1</xm:f>
              </x14:cfvo>
              <x14:negativeFillColor rgb="FFFF0000"/>
              <x14:axisColor rgb="FF000000"/>
            </x14:dataBar>
          </x14:cfRule>
          <x14:cfRule type="dataBar" id="{EC80B551-A890-4899-95A9-8E3671EBB1EB}">
            <x14:dataBar minLength="0" maxLength="100">
              <x14:cfvo type="autoMin"/>
              <x14:cfvo type="autoMax"/>
              <x14:negativeFillColor rgb="FFFF0000"/>
              <x14:axisColor rgb="FF000000"/>
            </x14:dataBar>
          </x14:cfRule>
          <x14:cfRule type="dataBar" id="{24DB7D22-6625-4091-B5F6-EE0F9A917071}">
            <x14:dataBar minLength="0" maxLength="100" gradient="0">
              <x14:cfvo type="num">
                <xm:f>0</xm:f>
              </x14:cfvo>
              <x14:cfvo type="num">
                <xm:f>1</xm:f>
              </x14:cfvo>
              <x14:negativeFillColor rgb="FFFF0000"/>
              <x14:axisColor rgb="FF000000"/>
            </x14:dataBar>
          </x14:cfRule>
          <x14:cfRule type="dataBar" id="{FABA98B3-4579-451D-8198-FF11CFCD512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C6520B8D-7C0D-4E05-B3B1-E094B245B6EC}">
            <x14:dataBar minLength="0" maxLength="100">
              <x14:cfvo type="num">
                <xm:f>0</xm:f>
              </x14:cfvo>
              <x14:cfvo type="num">
                <xm:f>1</xm:f>
              </x14:cfvo>
              <x14:negativeFillColor rgb="FFFF0000"/>
              <x14:axisColor rgb="FF000000"/>
            </x14:dataBar>
          </x14:cfRule>
          <x14:cfRule type="dataBar" id="{FC310918-49A9-4A34-80D2-A8A8A2C74191}">
            <x14:dataBar minLength="0" maxLength="100">
              <x14:cfvo type="autoMin"/>
              <x14:cfvo type="autoMax"/>
              <x14:negativeFillColor rgb="FFFF0000"/>
              <x14:axisColor rgb="FF000000"/>
            </x14:dataBar>
          </x14:cfRule>
          <x14:cfRule type="dataBar" id="{1586FD39-F4F1-4B06-A9AB-2B77B8ADEF33}">
            <x14:dataBar minLength="0" maxLength="100" gradient="0">
              <x14:cfvo type="num">
                <xm:f>0</xm:f>
              </x14:cfvo>
              <x14:cfvo type="num">
                <xm:f>1</xm:f>
              </x14:cfvo>
              <x14:negativeFillColor rgb="FFFF0000"/>
              <x14:axisColor rgb="FF000000"/>
            </x14:dataBar>
          </x14:cfRule>
          <x14:cfRule type="dataBar" id="{C7313577-6A3E-480F-B09D-FA8A44F4D42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4AECEF1-C673-407A-A6D2-3D0B818925CF}">
            <x14:dataBar minLength="0" maxLength="100">
              <x14:cfvo type="num">
                <xm:f>0</xm:f>
              </x14:cfvo>
              <x14:cfvo type="num">
                <xm:f>1</xm:f>
              </x14:cfvo>
              <x14:negativeFillColor rgb="FFFF0000"/>
              <x14:axisColor rgb="FF000000"/>
            </x14:dataBar>
          </x14:cfRule>
          <x14:cfRule type="dataBar" id="{DDD775A7-EDD5-426E-83A7-9605BA8A3386}">
            <x14:dataBar minLength="0" maxLength="100">
              <x14:cfvo type="autoMin"/>
              <x14:cfvo type="autoMax"/>
              <x14:negativeFillColor rgb="FFFF0000"/>
              <x14:axisColor rgb="FF000000"/>
            </x14:dataBar>
          </x14:cfRule>
          <x14:cfRule type="dataBar" id="{5DB83969-BC1A-48C6-8F41-AF6A92C3F17B}">
            <x14:dataBar minLength="0" maxLength="100" gradient="0">
              <x14:cfvo type="num">
                <xm:f>0</xm:f>
              </x14:cfvo>
              <x14:cfvo type="num">
                <xm:f>1</xm:f>
              </x14:cfvo>
              <x14:negativeFillColor rgb="FFFF0000"/>
              <x14:axisColor rgb="FF000000"/>
            </x14:dataBar>
          </x14:cfRule>
          <x14:cfRule type="dataBar" id="{A91E36F0-415C-4378-90EB-9F6057B9839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3254BD7-0155-43DD-9DF5-7EE6F21FB95D}">
            <x14:dataBar minLength="0" maxLength="100">
              <x14:cfvo type="num">
                <xm:f>0</xm:f>
              </x14:cfvo>
              <x14:cfvo type="num">
                <xm:f>1</xm:f>
              </x14:cfvo>
              <x14:negativeFillColor rgb="FFFF0000"/>
              <x14:axisColor rgb="FF000000"/>
            </x14:dataBar>
          </x14:cfRule>
          <x14:cfRule type="dataBar" id="{586CD6B5-BF96-48A8-83B8-C4B43CBED796}">
            <x14:dataBar minLength="0" maxLength="100">
              <x14:cfvo type="autoMin"/>
              <x14:cfvo type="autoMax"/>
              <x14:negativeFillColor rgb="FFFF0000"/>
              <x14:axisColor rgb="FF000000"/>
            </x14:dataBar>
          </x14:cfRule>
          <x14:cfRule type="dataBar" id="{A4E68CD6-CFF7-4D94-80C2-A912543DE770}">
            <x14:dataBar minLength="0" maxLength="100" gradient="0">
              <x14:cfvo type="num">
                <xm:f>0</xm:f>
              </x14:cfvo>
              <x14:cfvo type="num">
                <xm:f>1</xm:f>
              </x14:cfvo>
              <x14:negativeFillColor rgb="FFFF0000"/>
              <x14:axisColor rgb="FF000000"/>
            </x14:dataBar>
          </x14:cfRule>
          <x14:cfRule type="dataBar" id="{E92EB950-98C8-42A6-91B2-BDAEC6D2DB2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FBC7BD9-F650-41E0-8C17-F4B598072FC3}">
            <x14:dataBar minLength="0" maxLength="100">
              <x14:cfvo type="num">
                <xm:f>0</xm:f>
              </x14:cfvo>
              <x14:cfvo type="num">
                <xm:f>1</xm:f>
              </x14:cfvo>
              <x14:negativeFillColor rgb="FFFF0000"/>
              <x14:axisColor rgb="FF000000"/>
            </x14:dataBar>
          </x14:cfRule>
          <x14:cfRule type="dataBar" id="{528C25B2-E9E4-463F-850F-8952DE6CE30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L51:L55</xm:sqref>
        </x14:conditionalFormatting>
        <x14:conditionalFormatting xmlns:xm="http://schemas.microsoft.com/office/excel/2006/main">
          <x14:cfRule type="dataBar" id="{AF0E4D28-5802-4423-88F8-7E4CDD9665F0}">
            <x14:dataBar minLength="0" maxLength="100">
              <x14:cfvo type="num">
                <xm:f>0</xm:f>
              </x14:cfvo>
              <x14:cfvo type="num">
                <xm:f>1</xm:f>
              </x14:cfvo>
              <x14:negativeFillColor rgb="FFFF0000"/>
              <x14:axisColor rgb="FF000000"/>
            </x14:dataBar>
          </x14:cfRule>
          <x14:cfRule type="dataBar" id="{38EA4C69-C1D4-44C9-936D-1813F8C1B800}">
            <x14:dataBar minLength="0" maxLength="100">
              <x14:cfvo type="autoMin"/>
              <x14:cfvo type="autoMax"/>
              <x14:negativeFillColor rgb="FFFF0000"/>
              <x14:axisColor rgb="FF000000"/>
            </x14:dataBar>
          </x14:cfRule>
          <x14:cfRule type="dataBar" id="{9AE7E8E9-9E13-4DBC-AA2C-25DA2600DF80}">
            <x14:dataBar minLength="0" maxLength="100" gradient="0">
              <x14:cfvo type="num">
                <xm:f>0</xm:f>
              </x14:cfvo>
              <x14:cfvo type="num">
                <xm:f>1</xm:f>
              </x14:cfvo>
              <x14:negativeFillColor rgb="FFFF0000"/>
              <x14:axisColor rgb="FF000000"/>
            </x14:dataBar>
          </x14:cfRule>
          <x14:cfRule type="dataBar" id="{8A38952B-E3FC-41E6-B773-0155623BCAD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DFA789E-B79C-4DB8-9A4C-8C81D587ADA6}">
            <x14:dataBar minLength="0" maxLength="100">
              <x14:cfvo type="num">
                <xm:f>0</xm:f>
              </x14:cfvo>
              <x14:cfvo type="num">
                <xm:f>1</xm:f>
              </x14:cfvo>
              <x14:negativeFillColor rgb="FFFF0000"/>
              <x14:axisColor rgb="FF000000"/>
            </x14:dataBar>
          </x14:cfRule>
          <x14:cfRule type="dataBar" id="{FC384B89-0D75-4BB9-807D-15F47EDC2BB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L56</xm:sqref>
        </x14:conditionalFormatting>
        <x14:conditionalFormatting xmlns:xm="http://schemas.microsoft.com/office/excel/2006/main">
          <x14:cfRule type="dataBar" id="{981705BD-906A-40B7-8307-BF0774732385}">
            <x14:dataBar minLength="0" maxLength="100">
              <x14:cfvo type="num">
                <xm:f>0</xm:f>
              </x14:cfvo>
              <x14:cfvo type="num">
                <xm:f>1</xm:f>
              </x14:cfvo>
              <x14:negativeFillColor rgb="FFFF0000"/>
              <x14:axisColor rgb="FF000000"/>
            </x14:dataBar>
          </x14:cfRule>
          <x14:cfRule type="dataBar" id="{F7A008C7-5883-4650-9691-C6510C4AE560}">
            <x14:dataBar minLength="0" maxLength="100">
              <x14:cfvo type="num">
                <xm:f>0</xm:f>
              </x14:cfvo>
              <x14:cfvo type="num">
                <xm:f>1</xm:f>
              </x14:cfvo>
              <x14:negativeFillColor rgb="FFFF0000"/>
              <x14:axisColor rgb="FF000000"/>
            </x14:dataBar>
          </x14:cfRule>
          <x14:cfRule type="dataBar" id="{26E9CDB1-B55A-487A-B433-BCAF67AA879A}">
            <x14:dataBar minLength="0" maxLength="100">
              <x14:cfvo type="autoMin"/>
              <x14:cfvo type="autoMax"/>
              <x14:negativeFillColor rgb="FFFF0000"/>
              <x14:axisColor rgb="FF000000"/>
            </x14:dataBar>
          </x14:cfRule>
          <x14:cfRule type="dataBar" id="{60F5FF21-A8FC-4B67-9C8C-80CD2448E0D8}">
            <x14:dataBar minLength="0" maxLength="100" gradient="0">
              <x14:cfvo type="num">
                <xm:f>0</xm:f>
              </x14:cfvo>
              <x14:cfvo type="num">
                <xm:f>1</xm:f>
              </x14:cfvo>
              <x14:negativeFillColor rgb="FFFF0000"/>
              <x14:axisColor rgb="FF000000"/>
            </x14:dataBar>
          </x14:cfRule>
          <x14:cfRule type="dataBar" id="{D4578D93-9CA6-4D9A-A84C-BDA9945EBDF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F636563-79EB-4BFE-B2A8-14A98D3950C7}">
            <x14:dataBar minLength="0" maxLength="100">
              <x14:cfvo type="num">
                <xm:f>0</xm:f>
              </x14:cfvo>
              <x14:cfvo type="num">
                <xm:f>1</xm:f>
              </x14:cfvo>
              <x14:negativeFillColor rgb="FFFF0000"/>
              <x14:axisColor rgb="FF000000"/>
            </x14:dataBar>
          </x14:cfRule>
          <x14:cfRule type="dataBar" id="{7D3109E5-0B24-4800-B23C-A01BAE1B3236}">
            <x14:dataBar minLength="0" maxLength="100">
              <x14:cfvo type="autoMin"/>
              <x14:cfvo type="autoMax"/>
              <x14:negativeFillColor rgb="FFFF0000"/>
              <x14:axisColor rgb="FF000000"/>
            </x14:dataBar>
          </x14:cfRule>
          <x14:cfRule type="dataBar" id="{F92475A7-FB41-4F8B-87D3-289CABCD184D}">
            <x14:dataBar minLength="0" maxLength="100" gradient="0">
              <x14:cfvo type="num">
                <xm:f>0</xm:f>
              </x14:cfvo>
              <x14:cfvo type="num">
                <xm:f>1</xm:f>
              </x14:cfvo>
              <x14:negativeFillColor rgb="FFFF0000"/>
              <x14:axisColor rgb="FF000000"/>
            </x14:dataBar>
          </x14:cfRule>
          <x14:cfRule type="dataBar" id="{BB471E30-4145-4FDE-A4C7-CFC57CFAA9A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54E3A82-9FA6-47CA-9856-D4D79C141E45}">
            <x14:dataBar minLength="0" maxLength="100">
              <x14:cfvo type="num">
                <xm:f>0</xm:f>
              </x14:cfvo>
              <x14:cfvo type="num">
                <xm:f>1</xm:f>
              </x14:cfvo>
              <x14:negativeFillColor rgb="FFFF0000"/>
              <x14:axisColor rgb="FF000000"/>
            </x14:dataBar>
          </x14:cfRule>
          <x14:cfRule type="dataBar" id="{7E67AA4D-DBCE-402D-BD45-78D0E9192940}">
            <x14:dataBar minLength="0" maxLength="100">
              <x14:cfvo type="autoMin"/>
              <x14:cfvo type="autoMax"/>
              <x14:negativeFillColor rgb="FFFF0000"/>
              <x14:axisColor rgb="FF000000"/>
            </x14:dataBar>
          </x14:cfRule>
          <x14:cfRule type="dataBar" id="{405424DC-4D4E-41B7-953F-941E3334BBAF}">
            <x14:dataBar minLength="0" maxLength="100" gradient="0">
              <x14:cfvo type="num">
                <xm:f>0</xm:f>
              </x14:cfvo>
              <x14:cfvo type="num">
                <xm:f>1</xm:f>
              </x14:cfvo>
              <x14:negativeFillColor rgb="FFFF0000"/>
              <x14:axisColor rgb="FF000000"/>
            </x14:dataBar>
          </x14:cfRule>
          <x14:cfRule type="dataBar" id="{5D990540-8C7A-4BDB-AC6D-F07B9B6DA8C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5EEBA27-B232-440A-BD03-6FB08BD50F4D}">
            <x14:dataBar minLength="0" maxLength="100">
              <x14:cfvo type="num">
                <xm:f>0</xm:f>
              </x14:cfvo>
              <x14:cfvo type="num">
                <xm:f>1</xm:f>
              </x14:cfvo>
              <x14:negativeFillColor rgb="FFFF0000"/>
              <x14:axisColor rgb="FF000000"/>
            </x14:dataBar>
          </x14:cfRule>
          <x14:cfRule type="dataBar" id="{26AF10D2-05A6-4C21-BD0A-09A02117FE13}">
            <x14:dataBar minLength="0" maxLength="100">
              <x14:cfvo type="autoMin"/>
              <x14:cfvo type="autoMax"/>
              <x14:negativeFillColor rgb="FFFF0000"/>
              <x14:axisColor rgb="FF000000"/>
            </x14:dataBar>
          </x14:cfRule>
          <x14:cfRule type="dataBar" id="{350275AD-2A1F-4BF3-87EC-957F32D80D0E}">
            <x14:dataBar minLength="0" maxLength="100" gradient="0">
              <x14:cfvo type="num">
                <xm:f>0</xm:f>
              </x14:cfvo>
              <x14:cfvo type="num">
                <xm:f>1</xm:f>
              </x14:cfvo>
              <x14:negativeFillColor rgb="FFFF0000"/>
              <x14:axisColor rgb="FF000000"/>
            </x14:dataBar>
          </x14:cfRule>
          <x14:cfRule type="dataBar" id="{122243A7-137B-48D3-A732-7C9A5BC731B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6ABB1DC-92B9-4BD4-8587-90817D4C3DDC}">
            <x14:dataBar minLength="0" maxLength="100">
              <x14:cfvo type="num">
                <xm:f>0</xm:f>
              </x14:cfvo>
              <x14:cfvo type="num">
                <xm:f>1</xm:f>
              </x14:cfvo>
              <x14:negativeFillColor rgb="FFFF0000"/>
              <x14:axisColor rgb="FF000000"/>
            </x14:dataBar>
          </x14:cfRule>
          <x14:cfRule type="dataBar" id="{0C81EBAC-8B02-4359-BB61-10E25CA93E3A}">
            <x14:dataBar minLength="0" maxLength="100">
              <x14:cfvo type="autoMin"/>
              <x14:cfvo type="autoMax"/>
              <x14:negativeFillColor rgb="FFFF0000"/>
              <x14:axisColor rgb="FF000000"/>
            </x14:dataBar>
          </x14:cfRule>
          <x14:cfRule type="dataBar" id="{F3C2E87D-8489-4AE5-B3B1-2AE9F9FB28DA}">
            <x14:dataBar minLength="0" maxLength="100" gradient="0">
              <x14:cfvo type="num">
                <xm:f>0</xm:f>
              </x14:cfvo>
              <x14:cfvo type="num">
                <xm:f>1</xm:f>
              </x14:cfvo>
              <x14:negativeFillColor rgb="FFFF0000"/>
              <x14:axisColor rgb="FF000000"/>
            </x14:dataBar>
          </x14:cfRule>
          <x14:cfRule type="dataBar" id="{E6D37538-0F4E-4462-A985-FCCA7B7AD55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CF71EDD-DB81-491D-AE36-D5FED18E7032}">
            <x14:dataBar minLength="0" maxLength="100">
              <x14:cfvo type="num">
                <xm:f>0</xm:f>
              </x14:cfvo>
              <x14:cfvo type="num">
                <xm:f>1</xm:f>
              </x14:cfvo>
              <x14:negativeFillColor rgb="FFFF0000"/>
              <x14:axisColor rgb="FF000000"/>
            </x14:dataBar>
          </x14:cfRule>
          <x14:cfRule type="dataBar" id="{05713C7E-DA82-4D59-8771-619CBB1025BE}">
            <x14:dataBar minLength="0" maxLength="100">
              <x14:cfvo type="autoMin"/>
              <x14:cfvo type="autoMax"/>
              <x14:negativeFillColor rgb="FFFF0000"/>
              <x14:axisColor rgb="FF000000"/>
            </x14:dataBar>
          </x14:cfRule>
          <x14:cfRule type="dataBar" id="{7233FB7B-D9D4-45A6-8265-37DC252ECC39}">
            <x14:dataBar minLength="0" maxLength="100" gradient="0">
              <x14:cfvo type="num">
                <xm:f>0</xm:f>
              </x14:cfvo>
              <x14:cfvo type="num">
                <xm:f>1</xm:f>
              </x14:cfvo>
              <x14:negativeFillColor rgb="FFFF0000"/>
              <x14:axisColor rgb="FF000000"/>
            </x14:dataBar>
          </x14:cfRule>
          <x14:cfRule type="dataBar" id="{5F4A6581-2CE0-4D83-835C-E03506C9A6F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BA0228D-5173-4FB6-B03D-3D1400E0FB96}">
            <x14:dataBar minLength="0" maxLength="100">
              <x14:cfvo type="num">
                <xm:f>0</xm:f>
              </x14:cfvo>
              <x14:cfvo type="num">
                <xm:f>1</xm:f>
              </x14:cfvo>
              <x14:negativeFillColor rgb="FFFF0000"/>
              <x14:axisColor rgb="FF000000"/>
            </x14:dataBar>
          </x14:cfRule>
          <x14:cfRule type="dataBar" id="{26D30DDB-D97B-4632-AC19-61D363A71ADC}">
            <x14:dataBar minLength="0" maxLength="100">
              <x14:cfvo type="autoMin"/>
              <x14:cfvo type="autoMax"/>
              <x14:negativeFillColor rgb="FFFF0000"/>
              <x14:axisColor rgb="FF000000"/>
            </x14:dataBar>
          </x14:cfRule>
          <x14:cfRule type="dataBar" id="{5B025975-7988-4068-9C15-15A2A64E9B94}">
            <x14:dataBar minLength="0" maxLength="100" gradient="0">
              <x14:cfvo type="num">
                <xm:f>0</xm:f>
              </x14:cfvo>
              <x14:cfvo type="num">
                <xm:f>1</xm:f>
              </x14:cfvo>
              <x14:negativeFillColor rgb="FFFF0000"/>
              <x14:axisColor rgb="FF000000"/>
            </x14:dataBar>
          </x14:cfRule>
          <x14:cfRule type="dataBar" id="{8A1C343E-1273-4E25-82FC-B3FB0CED334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478C9F1-4C0C-4A08-A2BF-CAE1F3125A83}">
            <x14:dataBar minLength="0" maxLength="100">
              <x14:cfvo type="num">
                <xm:f>0</xm:f>
              </x14:cfvo>
              <x14:cfvo type="num">
                <xm:f>1</xm:f>
              </x14:cfvo>
              <x14:negativeFillColor rgb="FFFF0000"/>
              <x14:axisColor rgb="FF000000"/>
            </x14:dataBar>
          </x14:cfRule>
          <x14:cfRule type="dataBar" id="{1575BD3F-41D5-4337-A4F0-86FBF9B9145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L59:L64</xm:sqref>
        </x14:conditionalFormatting>
        <x14:conditionalFormatting xmlns:xm="http://schemas.microsoft.com/office/excel/2006/main">
          <x14:cfRule type="dataBar" id="{F2360AD1-5C00-4EEB-8EEF-87FA46D06400}">
            <x14:dataBar minLength="0" maxLength="100">
              <x14:cfvo type="num">
                <xm:f>0</xm:f>
              </x14:cfvo>
              <x14:cfvo type="num">
                <xm:f>1</xm:f>
              </x14:cfvo>
              <x14:negativeFillColor rgb="FFFF0000"/>
              <x14:axisColor rgb="FF000000"/>
            </x14:dataBar>
          </x14:cfRule>
          <x14:cfRule type="dataBar" id="{F9C8AA3D-9D60-481F-91B6-D58E48BF95F4}">
            <x14:dataBar minLength="0" maxLength="100">
              <x14:cfvo type="num">
                <xm:f>0</xm:f>
              </x14:cfvo>
              <x14:cfvo type="num">
                <xm:f>1</xm:f>
              </x14:cfvo>
              <x14:negativeFillColor rgb="FFFF0000"/>
              <x14:axisColor rgb="FF000000"/>
            </x14:dataBar>
          </x14:cfRule>
          <x14:cfRule type="dataBar" id="{D75265EB-8808-4A30-A6DA-BC525B2B80C1}">
            <x14:dataBar minLength="0" maxLength="100">
              <x14:cfvo type="autoMin"/>
              <x14:cfvo type="autoMax"/>
              <x14:negativeFillColor rgb="FFFF0000"/>
              <x14:axisColor rgb="FF000000"/>
            </x14:dataBar>
          </x14:cfRule>
          <x14:cfRule type="dataBar" id="{E988C86C-F21B-4B76-8916-7A55B349DE2A}">
            <x14:dataBar minLength="0" maxLength="100" gradient="0">
              <x14:cfvo type="num">
                <xm:f>0</xm:f>
              </x14:cfvo>
              <x14:cfvo type="num">
                <xm:f>1</xm:f>
              </x14:cfvo>
              <x14:negativeFillColor rgb="FFFF0000"/>
              <x14:axisColor rgb="FF000000"/>
            </x14:dataBar>
          </x14:cfRule>
          <x14:cfRule type="dataBar" id="{1DF56F80-3F08-4E0D-BE05-08C8E408D32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85B4FE1-61B0-4FAD-8694-5AC609B1E16D}">
            <x14:dataBar minLength="0" maxLength="100">
              <x14:cfvo type="num">
                <xm:f>0</xm:f>
              </x14:cfvo>
              <x14:cfvo type="num">
                <xm:f>1</xm:f>
              </x14:cfvo>
              <x14:negativeFillColor rgb="FFFF0000"/>
              <x14:axisColor rgb="FF000000"/>
            </x14:dataBar>
          </x14:cfRule>
          <x14:cfRule type="dataBar" id="{6C02A3FC-64B4-4D93-AF23-302CEA72E2C2}">
            <x14:dataBar minLength="0" maxLength="100">
              <x14:cfvo type="autoMin"/>
              <x14:cfvo type="autoMax"/>
              <x14:negativeFillColor rgb="FFFF0000"/>
              <x14:axisColor rgb="FF000000"/>
            </x14:dataBar>
          </x14:cfRule>
          <x14:cfRule type="dataBar" id="{2C921E57-8F33-472B-B290-C3F9B62F70ED}">
            <x14:dataBar minLength="0" maxLength="100" gradient="0">
              <x14:cfvo type="num">
                <xm:f>0</xm:f>
              </x14:cfvo>
              <x14:cfvo type="num">
                <xm:f>1</xm:f>
              </x14:cfvo>
              <x14:negativeFillColor rgb="FFFF0000"/>
              <x14:axisColor rgb="FF000000"/>
            </x14:dataBar>
          </x14:cfRule>
          <x14:cfRule type="dataBar" id="{F0A81D9C-FDD3-4626-ABF3-86FF831C0013}">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E1D491E-6481-456B-9155-D69E58588EC6}">
            <x14:dataBar minLength="0" maxLength="100">
              <x14:cfvo type="num">
                <xm:f>0</xm:f>
              </x14:cfvo>
              <x14:cfvo type="num">
                <xm:f>1</xm:f>
              </x14:cfvo>
              <x14:negativeFillColor rgb="FFFF0000"/>
              <x14:axisColor rgb="FF000000"/>
            </x14:dataBar>
          </x14:cfRule>
          <x14:cfRule type="dataBar" id="{105F1297-902B-456F-961E-30D0F741E6B6}">
            <x14:dataBar minLength="0" maxLength="100">
              <x14:cfvo type="autoMin"/>
              <x14:cfvo type="autoMax"/>
              <x14:negativeFillColor rgb="FFFF0000"/>
              <x14:axisColor rgb="FF000000"/>
            </x14:dataBar>
          </x14:cfRule>
          <x14:cfRule type="dataBar" id="{3375967D-683A-4BC3-A951-9D24A2FA3447}">
            <x14:dataBar minLength="0" maxLength="100" gradient="0">
              <x14:cfvo type="num">
                <xm:f>0</xm:f>
              </x14:cfvo>
              <x14:cfvo type="num">
                <xm:f>1</xm:f>
              </x14:cfvo>
              <x14:negativeFillColor rgb="FFFF0000"/>
              <x14:axisColor rgb="FF000000"/>
            </x14:dataBar>
          </x14:cfRule>
          <x14:cfRule type="dataBar" id="{229B1ABD-A076-4F99-B8A8-2F58B742F7A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CC6B4FC-9FB4-407B-B168-B12E6F37D67B}">
            <x14:dataBar minLength="0" maxLength="100">
              <x14:cfvo type="num">
                <xm:f>0</xm:f>
              </x14:cfvo>
              <x14:cfvo type="num">
                <xm:f>1</xm:f>
              </x14:cfvo>
              <x14:negativeFillColor rgb="FFFF0000"/>
              <x14:axisColor rgb="FF000000"/>
            </x14:dataBar>
          </x14:cfRule>
          <x14:cfRule type="dataBar" id="{F1E39B64-3274-46D8-9579-42DAF7C383FF}">
            <x14:dataBar minLength="0" maxLength="100">
              <x14:cfvo type="autoMin"/>
              <x14:cfvo type="autoMax"/>
              <x14:negativeFillColor rgb="FFFF0000"/>
              <x14:axisColor rgb="FF000000"/>
            </x14:dataBar>
          </x14:cfRule>
          <x14:cfRule type="dataBar" id="{87C12F75-5C6B-40B3-8828-3902D175E513}">
            <x14:dataBar minLength="0" maxLength="100" gradient="0">
              <x14:cfvo type="num">
                <xm:f>0</xm:f>
              </x14:cfvo>
              <x14:cfvo type="num">
                <xm:f>1</xm:f>
              </x14:cfvo>
              <x14:negativeFillColor rgb="FFFF0000"/>
              <x14:axisColor rgb="FF000000"/>
            </x14:dataBar>
          </x14:cfRule>
          <x14:cfRule type="dataBar" id="{C7B58932-B189-4ECA-80BF-DF066EFE8482}">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8CC7329-FA2C-4C2B-9C7D-56B97B59491A}">
            <x14:dataBar minLength="0" maxLength="100">
              <x14:cfvo type="num">
                <xm:f>0</xm:f>
              </x14:cfvo>
              <x14:cfvo type="num">
                <xm:f>1</xm:f>
              </x14:cfvo>
              <x14:negativeFillColor rgb="FFFF0000"/>
              <x14:axisColor rgb="FF000000"/>
            </x14:dataBar>
          </x14:cfRule>
          <x14:cfRule type="dataBar" id="{48C5621F-F48D-484B-9D55-4DCC20D6E280}">
            <x14:dataBar minLength="0" maxLength="100">
              <x14:cfvo type="autoMin"/>
              <x14:cfvo type="autoMax"/>
              <x14:negativeFillColor rgb="FFFF0000"/>
              <x14:axisColor rgb="FF000000"/>
            </x14:dataBar>
          </x14:cfRule>
          <x14:cfRule type="dataBar" id="{5AA493A2-DA22-4F4E-A085-C96754D633FC}">
            <x14:dataBar minLength="0" maxLength="100" gradient="0">
              <x14:cfvo type="num">
                <xm:f>0</xm:f>
              </x14:cfvo>
              <x14:cfvo type="num">
                <xm:f>1</xm:f>
              </x14:cfvo>
              <x14:negativeFillColor rgb="FFFF0000"/>
              <x14:axisColor rgb="FF000000"/>
            </x14:dataBar>
          </x14:cfRule>
          <x14:cfRule type="dataBar" id="{5F529DD8-3FD5-405F-B6B3-7606B13D0D9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F01BE0A-2FDC-49F2-899A-854BCF18D03F}">
            <x14:dataBar minLength="0" maxLength="100">
              <x14:cfvo type="num">
                <xm:f>0</xm:f>
              </x14:cfvo>
              <x14:cfvo type="num">
                <xm:f>1</xm:f>
              </x14:cfvo>
              <x14:negativeFillColor rgb="FFFF0000"/>
              <x14:axisColor rgb="FF000000"/>
            </x14:dataBar>
          </x14:cfRule>
          <x14:cfRule type="dataBar" id="{1C6A23ED-96E1-49EB-AA74-B0E06DE14737}">
            <x14:dataBar minLength="0" maxLength="100">
              <x14:cfvo type="autoMin"/>
              <x14:cfvo type="autoMax"/>
              <x14:negativeFillColor rgb="FFFF0000"/>
              <x14:axisColor rgb="FF000000"/>
            </x14:dataBar>
          </x14:cfRule>
          <x14:cfRule type="dataBar" id="{A523BE99-1736-4E71-B9EB-4F2E9A18CF3F}">
            <x14:dataBar minLength="0" maxLength="100" gradient="0">
              <x14:cfvo type="num">
                <xm:f>0</xm:f>
              </x14:cfvo>
              <x14:cfvo type="num">
                <xm:f>1</xm:f>
              </x14:cfvo>
              <x14:negativeFillColor rgb="FFFF0000"/>
              <x14:axisColor rgb="FF000000"/>
            </x14:dataBar>
          </x14:cfRule>
          <x14:cfRule type="dataBar" id="{401FF02D-D4D9-4627-B305-5DE510DD3F3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36D923C-F552-4389-87CB-128819FF6F3F}">
            <x14:dataBar minLength="0" maxLength="100">
              <x14:cfvo type="num">
                <xm:f>0</xm:f>
              </x14:cfvo>
              <x14:cfvo type="num">
                <xm:f>1</xm:f>
              </x14:cfvo>
              <x14:negativeFillColor rgb="FFFF0000"/>
              <x14:axisColor rgb="FF000000"/>
            </x14:dataBar>
          </x14:cfRule>
          <x14:cfRule type="dataBar" id="{62774E86-3301-4526-AF37-CD08767E5EEF}">
            <x14:dataBar minLength="0" maxLength="100">
              <x14:cfvo type="autoMin"/>
              <x14:cfvo type="autoMax"/>
              <x14:negativeFillColor rgb="FFFF0000"/>
              <x14:axisColor rgb="FF000000"/>
            </x14:dataBar>
          </x14:cfRule>
          <x14:cfRule type="dataBar" id="{C69AD0FF-7134-45F0-B2E7-FF8EED61F655}">
            <x14:dataBar minLength="0" maxLength="100" gradient="0">
              <x14:cfvo type="num">
                <xm:f>0</xm:f>
              </x14:cfvo>
              <x14:cfvo type="num">
                <xm:f>1</xm:f>
              </x14:cfvo>
              <x14:negativeFillColor rgb="FFFF0000"/>
              <x14:axisColor rgb="FF000000"/>
            </x14:dataBar>
          </x14:cfRule>
          <x14:cfRule type="dataBar" id="{855C807C-C2AC-4D8B-9090-73DE08189D1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753B7EB-8465-467A-9350-2CC4C44E3D9C}">
            <x14:dataBar minLength="0" maxLength="100">
              <x14:cfvo type="num">
                <xm:f>0</xm:f>
              </x14:cfvo>
              <x14:cfvo type="num">
                <xm:f>1</xm:f>
              </x14:cfvo>
              <x14:negativeFillColor rgb="FFFF0000"/>
              <x14:axisColor rgb="FF000000"/>
            </x14:dataBar>
          </x14:cfRule>
          <x14:cfRule type="dataBar" id="{F8A1056B-6F09-41FE-BA1E-533EACC75C3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L67:L72</xm:sqref>
        </x14:conditionalFormatting>
        <x14:conditionalFormatting xmlns:xm="http://schemas.microsoft.com/office/excel/2006/main">
          <x14:cfRule type="dataBar" id="{CFE656CE-3BA9-4C4B-896C-57B2A52F1E9F}">
            <x14:dataBar minLength="0" maxLength="100">
              <x14:cfvo type="num">
                <xm:f>0</xm:f>
              </x14:cfvo>
              <x14:cfvo type="num">
                <xm:f>1</xm:f>
              </x14:cfvo>
              <x14:negativeFillColor rgb="FFFF0000"/>
              <x14:axisColor rgb="FF000000"/>
            </x14:dataBar>
          </x14:cfRule>
          <x14:cfRule type="dataBar" id="{21910D5D-FCEC-4EAE-8E10-654174F20A5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3133720-0AB9-49E2-9E77-2B68C34C6581}">
            <x14:dataBar minLength="0" maxLength="100">
              <x14:cfvo type="num">
                <xm:f>0</xm:f>
              </x14:cfvo>
              <x14:cfvo type="num">
                <xm:f>1</xm:f>
              </x14:cfvo>
              <x14:negativeFillColor rgb="FFFF0000"/>
              <x14:axisColor rgb="FF000000"/>
            </x14:dataBar>
          </x14:cfRule>
          <x14:cfRule type="dataBar" id="{C061EF37-9C7A-4062-BAA8-89D59B055E3C}">
            <x14:dataBar minLength="0" maxLength="100">
              <x14:cfvo type="autoMin"/>
              <x14:cfvo type="autoMax"/>
              <x14:negativeFillColor rgb="FFFF0000"/>
              <x14:axisColor rgb="FF000000"/>
            </x14:dataBar>
          </x14:cfRule>
          <x14:cfRule type="dataBar" id="{4A38D739-F2E4-4141-B911-E40555714B31}">
            <x14:dataBar minLength="0" maxLength="100" gradient="0">
              <x14:cfvo type="num">
                <xm:f>0</xm:f>
              </x14:cfvo>
              <x14:cfvo type="num">
                <xm:f>1</xm:f>
              </x14:cfvo>
              <x14:negativeFillColor rgb="FFFF0000"/>
              <x14:axisColor rgb="FF000000"/>
            </x14:dataBar>
          </x14:cfRule>
          <x14:cfRule type="dataBar" id="{099C17E6-CEFF-4B16-B82F-0A089519CC53}">
            <x14:dataBar minLength="0" maxLength="100" border="1" negativeBarBorderColorSameAsPositive="0">
              <x14:cfvo type="autoMin"/>
              <x14:cfvo type="autoMax"/>
              <x14:borderColor rgb="FF008AEF"/>
              <x14:negativeFillColor rgb="FFFF0000"/>
              <x14:negativeBorderColor rgb="FFFF0000"/>
              <x14:axisColor rgb="FF000000"/>
            </x14:dataBar>
          </x14:cfRule>
          <xm:sqref>N9:N25</xm:sqref>
        </x14:conditionalFormatting>
        <x14:conditionalFormatting xmlns:xm="http://schemas.microsoft.com/office/excel/2006/main">
          <x14:cfRule type="dataBar" id="{AE589888-0796-4669-8A79-3A7CE5BF8321}">
            <x14:dataBar minLength="0" maxLength="100">
              <x14:cfvo type="num">
                <xm:f>0</xm:f>
              </x14:cfvo>
              <x14:cfvo type="num">
                <xm:f>1</xm:f>
              </x14:cfvo>
              <x14:negativeFillColor rgb="FFFF0000"/>
              <x14:axisColor rgb="FF000000"/>
            </x14:dataBar>
          </x14:cfRule>
          <xm:sqref>N19:N25</xm:sqref>
        </x14:conditionalFormatting>
        <x14:conditionalFormatting xmlns:xm="http://schemas.microsoft.com/office/excel/2006/main">
          <x14:cfRule type="dataBar" id="{82F42EC5-2E6E-4093-8865-A64CBEC0B920}">
            <x14:dataBar minLength="0" maxLength="100">
              <x14:cfvo type="num">
                <xm:f>0</xm:f>
              </x14:cfvo>
              <x14:cfvo type="num">
                <xm:f>1</xm:f>
              </x14:cfvo>
              <x14:negativeFillColor rgb="FFFF0000"/>
              <x14:axisColor rgb="FF000000"/>
            </x14:dataBar>
          </x14:cfRule>
          <xm:sqref>N25</xm:sqref>
        </x14:conditionalFormatting>
        <x14:conditionalFormatting xmlns:xm="http://schemas.microsoft.com/office/excel/2006/main">
          <x14:cfRule type="dataBar" id="{8F4BCDC3-A3A7-4C41-AFC9-3A0E20299B9C}">
            <x14:dataBar minLength="0" maxLength="100">
              <x14:cfvo type="num">
                <xm:f>0</xm:f>
              </x14:cfvo>
              <x14:cfvo type="num">
                <xm:f>1</xm:f>
              </x14:cfvo>
              <x14:negativeFillColor rgb="FFFF0000"/>
              <x14:axisColor rgb="FF000000"/>
            </x14:dataBar>
          </x14:cfRule>
          <x14:cfRule type="dataBar" id="{A26E97BE-D35B-4CD1-8C3D-D991D2B802B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EB94E74-CA9B-49FB-A1C0-84A6DC54BBDF}">
            <x14:dataBar minLength="0" maxLength="100">
              <x14:cfvo type="num">
                <xm:f>0</xm:f>
              </x14:cfvo>
              <x14:cfvo type="num">
                <xm:f>1</xm:f>
              </x14:cfvo>
              <x14:negativeFillColor rgb="FFFF0000"/>
              <x14:axisColor rgb="FF000000"/>
            </x14:dataBar>
          </x14:cfRule>
          <x14:cfRule type="dataBar" id="{18D2A8A4-9104-4564-947B-E6CB9736B5F9}">
            <x14:dataBar minLength="0" maxLength="100">
              <x14:cfvo type="autoMin"/>
              <x14:cfvo type="autoMax"/>
              <x14:negativeFillColor rgb="FFFF0000"/>
              <x14:axisColor rgb="FF000000"/>
            </x14:dataBar>
          </x14:cfRule>
          <x14:cfRule type="dataBar" id="{B350F636-4339-4259-BEE2-49B8AF7733E4}">
            <x14:dataBar minLength="0" maxLength="100" gradient="0">
              <x14:cfvo type="num">
                <xm:f>0</xm:f>
              </x14:cfvo>
              <x14:cfvo type="num">
                <xm:f>1</xm:f>
              </x14:cfvo>
              <x14:negativeFillColor rgb="FFFF0000"/>
              <x14:axisColor rgb="FF000000"/>
            </x14:dataBar>
          </x14:cfRule>
          <x14:cfRule type="dataBar" id="{078FB606-454C-4709-9AE3-3A63AF8B8328}">
            <x14:dataBar minLength="0" maxLength="100" border="1" negativeBarBorderColorSameAsPositive="0">
              <x14:cfvo type="autoMin"/>
              <x14:cfvo type="autoMax"/>
              <x14:borderColor rgb="FF008AEF"/>
              <x14:negativeFillColor rgb="FFFF0000"/>
              <x14:negativeBorderColor rgb="FFFF0000"/>
              <x14:axisColor rgb="FF000000"/>
            </x14:dataBar>
          </x14:cfRule>
          <xm:sqref>N29:N38</xm:sqref>
        </x14:conditionalFormatting>
        <x14:conditionalFormatting xmlns:xm="http://schemas.microsoft.com/office/excel/2006/main">
          <x14:cfRule type="dataBar" id="{0BD51B1F-90BC-49D9-AE4A-91122473ABFC}">
            <x14:dataBar minLength="0" maxLength="100">
              <x14:cfvo type="num">
                <xm:f>0</xm:f>
              </x14:cfvo>
              <x14:cfvo type="num">
                <xm:f>1</xm:f>
              </x14:cfvo>
              <x14:negativeFillColor rgb="FFFF0000"/>
              <x14:axisColor rgb="FF000000"/>
            </x14:dataBar>
          </x14:cfRule>
          <x14:cfRule type="dataBar" id="{E7F0A589-C897-403A-A30C-B6781EFB2FB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1C61808-DCA0-475E-9B94-0DBE282C49DD}">
            <x14:dataBar minLength="0" maxLength="100">
              <x14:cfvo type="num">
                <xm:f>0</xm:f>
              </x14:cfvo>
              <x14:cfvo type="num">
                <xm:f>1</xm:f>
              </x14:cfvo>
              <x14:negativeFillColor rgb="FFFF0000"/>
              <x14:axisColor rgb="FF000000"/>
            </x14:dataBar>
          </x14:cfRule>
          <x14:cfRule type="dataBar" id="{33A3915D-2828-46D6-B169-AE1D79D9BBAF}">
            <x14:dataBar minLength="0" maxLength="100">
              <x14:cfvo type="autoMin"/>
              <x14:cfvo type="autoMax"/>
              <x14:negativeFillColor rgb="FFFF0000"/>
              <x14:axisColor rgb="FF000000"/>
            </x14:dataBar>
          </x14:cfRule>
          <x14:cfRule type="dataBar" id="{F5F6AA09-62E6-41C4-89EB-9CB74D2D794D}">
            <x14:dataBar minLength="0" maxLength="100" gradient="0">
              <x14:cfvo type="num">
                <xm:f>0</xm:f>
              </x14:cfvo>
              <x14:cfvo type="num">
                <xm:f>1</xm:f>
              </x14:cfvo>
              <x14:negativeFillColor rgb="FFFF0000"/>
              <x14:axisColor rgb="FF000000"/>
            </x14:dataBar>
          </x14:cfRule>
          <x14:cfRule type="dataBar" id="{D16C19B0-898D-40FB-BD65-F371D31A76B6}">
            <x14:dataBar minLength="0" maxLength="100" border="1" negativeBarBorderColorSameAsPositive="0">
              <x14:cfvo type="autoMin"/>
              <x14:cfvo type="autoMax"/>
              <x14:borderColor rgb="FF008AEF"/>
              <x14:negativeFillColor rgb="FFFF0000"/>
              <x14:negativeBorderColor rgb="FFFF0000"/>
              <x14:axisColor rgb="FF000000"/>
            </x14:dataBar>
          </x14:cfRule>
          <xm:sqref>N42:N47</xm:sqref>
        </x14:conditionalFormatting>
        <x14:conditionalFormatting xmlns:xm="http://schemas.microsoft.com/office/excel/2006/main">
          <x14:cfRule type="dataBar" id="{1D4AAD1C-173D-4B4E-A142-9DE60476B0B7}">
            <x14:dataBar minLength="0" maxLength="100">
              <x14:cfvo type="num">
                <xm:f>0</xm:f>
              </x14:cfvo>
              <x14:cfvo type="num">
                <xm:f>1</xm:f>
              </x14:cfvo>
              <x14:negativeFillColor rgb="FFFF0000"/>
              <x14:axisColor rgb="FF000000"/>
            </x14:dataBar>
          </x14:cfRule>
          <x14:cfRule type="dataBar" id="{BAE3D53D-5A27-4283-9A56-C8AA39A940A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BA277A8-6249-4C72-B13A-C46E5C74BABA}">
            <x14:dataBar minLength="0" maxLength="100">
              <x14:cfvo type="num">
                <xm:f>0</xm:f>
              </x14:cfvo>
              <x14:cfvo type="num">
                <xm:f>1</xm:f>
              </x14:cfvo>
              <x14:negativeFillColor rgb="FFFF0000"/>
              <x14:axisColor rgb="FF000000"/>
            </x14:dataBar>
          </x14:cfRule>
          <x14:cfRule type="dataBar" id="{7C64CCE3-05BB-42C1-8E90-B6722BBAADF6}">
            <x14:dataBar minLength="0" maxLength="100">
              <x14:cfvo type="autoMin"/>
              <x14:cfvo type="autoMax"/>
              <x14:negativeFillColor rgb="FFFF0000"/>
              <x14:axisColor rgb="FF000000"/>
            </x14:dataBar>
          </x14:cfRule>
          <x14:cfRule type="dataBar" id="{61848852-CB5B-46DA-8F03-E6BDAA2EFCB6}">
            <x14:dataBar minLength="0" maxLength="100" gradient="0">
              <x14:cfvo type="num">
                <xm:f>0</xm:f>
              </x14:cfvo>
              <x14:cfvo type="num">
                <xm:f>1</xm:f>
              </x14:cfvo>
              <x14:negativeFillColor rgb="FFFF0000"/>
              <x14:axisColor rgb="FF000000"/>
            </x14:dataBar>
          </x14:cfRule>
          <x14:cfRule type="dataBar" id="{316883A3-6303-487E-89EB-92AA0CFAD606}">
            <x14:dataBar minLength="0" maxLength="100" border="1" negativeBarBorderColorSameAsPositive="0">
              <x14:cfvo type="autoMin"/>
              <x14:cfvo type="autoMax"/>
              <x14:borderColor rgb="FF008AEF"/>
              <x14:negativeFillColor rgb="FFFF0000"/>
              <x14:negativeBorderColor rgb="FFFF0000"/>
              <x14:axisColor rgb="FF000000"/>
            </x14:dataBar>
          </x14:cfRule>
          <xm:sqref>N51:N56</xm:sqref>
        </x14:conditionalFormatting>
        <x14:conditionalFormatting xmlns:xm="http://schemas.microsoft.com/office/excel/2006/main">
          <x14:cfRule type="dataBar" id="{D46920CD-F817-4743-A48F-2CF7FCC66CAD}">
            <x14:dataBar minLength="0" maxLength="100">
              <x14:cfvo type="num">
                <xm:f>0</xm:f>
              </x14:cfvo>
              <x14:cfvo type="num">
                <xm:f>1</xm:f>
              </x14:cfvo>
              <x14:negativeFillColor rgb="FFFF0000"/>
              <x14:axisColor rgb="FF000000"/>
            </x14:dataBar>
          </x14:cfRule>
          <x14:cfRule type="dataBar" id="{B11174E3-9DEC-4C52-9A89-FF91829977E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AB5CDA7-4ABF-4D09-A51F-339F2DC4AD9C}">
            <x14:dataBar minLength="0" maxLength="100">
              <x14:cfvo type="num">
                <xm:f>0</xm:f>
              </x14:cfvo>
              <x14:cfvo type="num">
                <xm:f>1</xm:f>
              </x14:cfvo>
              <x14:negativeFillColor rgb="FFFF0000"/>
              <x14:axisColor rgb="FF000000"/>
            </x14:dataBar>
          </x14:cfRule>
          <x14:cfRule type="dataBar" id="{97B28B72-901E-4992-925F-04BD7E13B4D5}">
            <x14:dataBar minLength="0" maxLength="100">
              <x14:cfvo type="autoMin"/>
              <x14:cfvo type="autoMax"/>
              <x14:negativeFillColor rgb="FFFF0000"/>
              <x14:axisColor rgb="FF000000"/>
            </x14:dataBar>
          </x14:cfRule>
          <x14:cfRule type="dataBar" id="{2C8F9798-BC7E-4034-828B-2E32BA6E3BA9}">
            <x14:dataBar minLength="0" maxLength="100" gradient="0">
              <x14:cfvo type="num">
                <xm:f>0</xm:f>
              </x14:cfvo>
              <x14:cfvo type="num">
                <xm:f>1</xm:f>
              </x14:cfvo>
              <x14:negativeFillColor rgb="FFFF0000"/>
              <x14:axisColor rgb="FF000000"/>
            </x14:dataBar>
          </x14:cfRule>
          <x14:cfRule type="dataBar" id="{969429C4-4C63-4C25-B5A9-E44E0328FD87}">
            <x14:dataBar minLength="0" maxLength="100" border="1" negativeBarBorderColorSameAsPositive="0">
              <x14:cfvo type="autoMin"/>
              <x14:cfvo type="autoMax"/>
              <x14:borderColor rgb="FF008AEF"/>
              <x14:negativeFillColor rgb="FFFF0000"/>
              <x14:negativeBorderColor rgb="FFFF0000"/>
              <x14:axisColor rgb="FF000000"/>
            </x14:dataBar>
          </x14:cfRule>
          <xm:sqref>N59:N64</xm:sqref>
        </x14:conditionalFormatting>
        <x14:conditionalFormatting xmlns:xm="http://schemas.microsoft.com/office/excel/2006/main">
          <x14:cfRule type="dataBar" id="{3B3EF20D-7EFA-4A0C-8439-4DFA2BB6CAD6}">
            <x14:dataBar minLength="0" maxLength="100">
              <x14:cfvo type="num">
                <xm:f>0</xm:f>
              </x14:cfvo>
              <x14:cfvo type="num">
                <xm:f>1</xm:f>
              </x14:cfvo>
              <x14:negativeFillColor rgb="FFFF0000"/>
              <x14:axisColor rgb="FF000000"/>
            </x14:dataBar>
          </x14:cfRule>
          <x14:cfRule type="dataBar" id="{624D1BD8-C1DE-45A0-BD35-B8AD393FA31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DFD9E91-EE9D-449C-9C59-138907A489FA}">
            <x14:dataBar minLength="0" maxLength="100">
              <x14:cfvo type="num">
                <xm:f>0</xm:f>
              </x14:cfvo>
              <x14:cfvo type="num">
                <xm:f>1</xm:f>
              </x14:cfvo>
              <x14:negativeFillColor rgb="FFFF0000"/>
              <x14:axisColor rgb="FF000000"/>
            </x14:dataBar>
          </x14:cfRule>
          <x14:cfRule type="dataBar" id="{E212CC1C-CBE8-4452-8694-2A29479CF036}">
            <x14:dataBar minLength="0" maxLength="100">
              <x14:cfvo type="autoMin"/>
              <x14:cfvo type="autoMax"/>
              <x14:negativeFillColor rgb="FFFF0000"/>
              <x14:axisColor rgb="FF000000"/>
            </x14:dataBar>
          </x14:cfRule>
          <x14:cfRule type="dataBar" id="{F35DEFC4-E5FE-4051-A401-73E183272221}">
            <x14:dataBar minLength="0" maxLength="100" gradient="0">
              <x14:cfvo type="num">
                <xm:f>0</xm:f>
              </x14:cfvo>
              <x14:cfvo type="num">
                <xm:f>1</xm:f>
              </x14:cfvo>
              <x14:negativeFillColor rgb="FFFF0000"/>
              <x14:axisColor rgb="FF000000"/>
            </x14:dataBar>
          </x14:cfRule>
          <x14:cfRule type="dataBar" id="{13AA3C31-D511-40B5-AF53-E205FE2B7450}">
            <x14:dataBar minLength="0" maxLength="100" border="1" negativeBarBorderColorSameAsPositive="0">
              <x14:cfvo type="autoMin"/>
              <x14:cfvo type="autoMax"/>
              <x14:borderColor rgb="FF008AEF"/>
              <x14:negativeFillColor rgb="FFFF0000"/>
              <x14:negativeBorderColor rgb="FFFF0000"/>
              <x14:axisColor rgb="FF000000"/>
            </x14:dataBar>
          </x14:cfRule>
          <xm:sqref>N67:N72</xm:sqref>
        </x14:conditionalFormatting>
        <x14:conditionalFormatting xmlns:xm="http://schemas.microsoft.com/office/excel/2006/main">
          <x14:cfRule type="dataBar" id="{2EBFBD7A-520A-47FA-A137-FBE4545BBDB9}">
            <x14:dataBar minLength="0" maxLength="100">
              <x14:cfvo type="num">
                <xm:f>0</xm:f>
              </x14:cfvo>
              <x14:cfvo type="num">
                <xm:f>1</xm:f>
              </x14:cfvo>
              <x14:negativeFillColor rgb="FFFF0000"/>
              <x14:axisColor rgb="FF000000"/>
            </x14:dataBar>
          </x14:cfRule>
          <x14:cfRule type="dataBar" id="{EDAF61C9-B1BF-4BF1-A3DF-F897BE0356D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CE5A53E-2364-4482-BAB3-3A64C1082F54}">
            <x14:dataBar minLength="0" maxLength="100">
              <x14:cfvo type="num">
                <xm:f>0</xm:f>
              </x14:cfvo>
              <x14:cfvo type="num">
                <xm:f>1</xm:f>
              </x14:cfvo>
              <x14:negativeFillColor rgb="FFFF0000"/>
              <x14:axisColor rgb="FF000000"/>
            </x14:dataBar>
          </x14:cfRule>
          <x14:cfRule type="dataBar" id="{46AA501A-21FD-4E8D-B360-885D0BF6FB1E}">
            <x14:dataBar minLength="0" maxLength="100">
              <x14:cfvo type="autoMin"/>
              <x14:cfvo type="autoMax"/>
              <x14:negativeFillColor rgb="FFFF0000"/>
              <x14:axisColor rgb="FF000000"/>
            </x14:dataBar>
          </x14:cfRule>
          <x14:cfRule type="dataBar" id="{00F9E3B1-2F9F-4607-8D41-4B58267B14F1}">
            <x14:dataBar minLength="0" maxLength="100" gradient="0">
              <x14:cfvo type="num">
                <xm:f>0</xm:f>
              </x14:cfvo>
              <x14:cfvo type="num">
                <xm:f>1</xm:f>
              </x14:cfvo>
              <x14:negativeFillColor rgb="FFFF0000"/>
              <x14:axisColor rgb="FF000000"/>
            </x14:dataBar>
          </x14:cfRule>
          <x14:cfRule type="dataBar" id="{02108D24-2911-4B74-86FF-1E4F222022F7}">
            <x14:dataBar minLength="0" maxLength="100" border="1" negativeBarBorderColorSameAsPositive="0">
              <x14:cfvo type="autoMin"/>
              <x14:cfvo type="autoMax"/>
              <x14:borderColor rgb="FF008AEF"/>
              <x14:negativeFillColor rgb="FFFF0000"/>
              <x14:negativeBorderColor rgb="FFFF0000"/>
              <x14:axisColor rgb="FF000000"/>
            </x14:dataBar>
          </x14:cfRule>
          <xm:sqref>P9:P25</xm:sqref>
        </x14:conditionalFormatting>
        <x14:conditionalFormatting xmlns:xm="http://schemas.microsoft.com/office/excel/2006/main">
          <x14:cfRule type="dataBar" id="{5A3BEF45-5A72-41E0-A328-8E18C1194112}">
            <x14:dataBar minLength="0" maxLength="100">
              <x14:cfvo type="num">
                <xm:f>0</xm:f>
              </x14:cfvo>
              <x14:cfvo type="num">
                <xm:f>1</xm:f>
              </x14:cfvo>
              <x14:negativeFillColor rgb="FFFF0000"/>
              <x14:axisColor rgb="FF000000"/>
            </x14:dataBar>
          </x14:cfRule>
          <xm:sqref>P19:P25</xm:sqref>
        </x14:conditionalFormatting>
        <x14:conditionalFormatting xmlns:xm="http://schemas.microsoft.com/office/excel/2006/main">
          <x14:cfRule type="dataBar" id="{E8FA36F0-3326-449F-AAA3-D250B9BDF5C5}">
            <x14:dataBar minLength="0" maxLength="100">
              <x14:cfvo type="num">
                <xm:f>0</xm:f>
              </x14:cfvo>
              <x14:cfvo type="num">
                <xm:f>1</xm:f>
              </x14:cfvo>
              <x14:negativeFillColor rgb="FFFF0000"/>
              <x14:axisColor rgb="FF000000"/>
            </x14:dataBar>
          </x14:cfRule>
          <xm:sqref>P25</xm:sqref>
        </x14:conditionalFormatting>
        <x14:conditionalFormatting xmlns:xm="http://schemas.microsoft.com/office/excel/2006/main">
          <x14:cfRule type="dataBar" id="{8149E92C-99E7-4BBB-8DFD-B2D54400AB27}">
            <x14:dataBar minLength="0" maxLength="100">
              <x14:cfvo type="num">
                <xm:f>0</xm:f>
              </x14:cfvo>
              <x14:cfvo type="num">
                <xm:f>1</xm:f>
              </x14:cfvo>
              <x14:negativeFillColor rgb="FFFF0000"/>
              <x14:axisColor rgb="FF000000"/>
            </x14:dataBar>
          </x14:cfRule>
          <x14:cfRule type="dataBar" id="{9976249E-7C05-4532-9841-439F558CC1A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7E1CAC6-B41D-4F0C-A5C1-7F09912CCB92}">
            <x14:dataBar minLength="0" maxLength="100">
              <x14:cfvo type="num">
                <xm:f>0</xm:f>
              </x14:cfvo>
              <x14:cfvo type="num">
                <xm:f>1</xm:f>
              </x14:cfvo>
              <x14:negativeFillColor rgb="FFFF0000"/>
              <x14:axisColor rgb="FF000000"/>
            </x14:dataBar>
          </x14:cfRule>
          <x14:cfRule type="dataBar" id="{A030150E-517E-4C96-886F-DE10D79B7D4F}">
            <x14:dataBar minLength="0" maxLength="100">
              <x14:cfvo type="autoMin"/>
              <x14:cfvo type="autoMax"/>
              <x14:negativeFillColor rgb="FFFF0000"/>
              <x14:axisColor rgb="FF000000"/>
            </x14:dataBar>
          </x14:cfRule>
          <x14:cfRule type="dataBar" id="{A42965C1-5256-48EB-853B-CF159F1F997A}">
            <x14:dataBar minLength="0" maxLength="100" gradient="0">
              <x14:cfvo type="num">
                <xm:f>0</xm:f>
              </x14:cfvo>
              <x14:cfvo type="num">
                <xm:f>1</xm:f>
              </x14:cfvo>
              <x14:negativeFillColor rgb="FFFF0000"/>
              <x14:axisColor rgb="FF000000"/>
            </x14:dataBar>
          </x14:cfRule>
          <x14:cfRule type="dataBar" id="{F657A536-9EA7-4BC0-A0CA-544106099DC7}">
            <x14:dataBar minLength="0" maxLength="100" border="1" negativeBarBorderColorSameAsPositive="0">
              <x14:cfvo type="autoMin"/>
              <x14:cfvo type="autoMax"/>
              <x14:borderColor rgb="FF008AEF"/>
              <x14:negativeFillColor rgb="FFFF0000"/>
              <x14:negativeBorderColor rgb="FFFF0000"/>
              <x14:axisColor rgb="FF000000"/>
            </x14:dataBar>
          </x14:cfRule>
          <xm:sqref>P29:P38</xm:sqref>
        </x14:conditionalFormatting>
        <x14:conditionalFormatting xmlns:xm="http://schemas.microsoft.com/office/excel/2006/main">
          <x14:cfRule type="dataBar" id="{BD16251A-DEF1-4306-AC2A-23554B9775CE}">
            <x14:dataBar minLength="0" maxLength="100">
              <x14:cfvo type="num">
                <xm:f>0</xm:f>
              </x14:cfvo>
              <x14:cfvo type="num">
                <xm:f>1</xm:f>
              </x14:cfvo>
              <x14:negativeFillColor rgb="FFFF0000"/>
              <x14:axisColor rgb="FF000000"/>
            </x14:dataBar>
          </x14:cfRule>
          <x14:cfRule type="dataBar" id="{65B28452-DA0C-49D6-9736-7DEBA0D8B2C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0E9666F-7BC8-4410-975F-6BD7AE350F7C}">
            <x14:dataBar minLength="0" maxLength="100">
              <x14:cfvo type="num">
                <xm:f>0</xm:f>
              </x14:cfvo>
              <x14:cfvo type="num">
                <xm:f>1</xm:f>
              </x14:cfvo>
              <x14:negativeFillColor rgb="FFFF0000"/>
              <x14:axisColor rgb="FF000000"/>
            </x14:dataBar>
          </x14:cfRule>
          <x14:cfRule type="dataBar" id="{900C015B-A962-49F0-9D4F-15F9D523887C}">
            <x14:dataBar minLength="0" maxLength="100">
              <x14:cfvo type="autoMin"/>
              <x14:cfvo type="autoMax"/>
              <x14:negativeFillColor rgb="FFFF0000"/>
              <x14:axisColor rgb="FF000000"/>
            </x14:dataBar>
          </x14:cfRule>
          <x14:cfRule type="dataBar" id="{B2A1F165-9EA3-41A4-AA40-70D3ACDC0F6F}">
            <x14:dataBar minLength="0" maxLength="100" gradient="0">
              <x14:cfvo type="num">
                <xm:f>0</xm:f>
              </x14:cfvo>
              <x14:cfvo type="num">
                <xm:f>1</xm:f>
              </x14:cfvo>
              <x14:negativeFillColor rgb="FFFF0000"/>
              <x14:axisColor rgb="FF000000"/>
            </x14:dataBar>
          </x14:cfRule>
          <x14:cfRule type="dataBar" id="{2A4B56C1-97A3-4227-83D0-39D246D5812C}">
            <x14:dataBar minLength="0" maxLength="100" border="1" negativeBarBorderColorSameAsPositive="0">
              <x14:cfvo type="autoMin"/>
              <x14:cfvo type="autoMax"/>
              <x14:borderColor rgb="FF008AEF"/>
              <x14:negativeFillColor rgb="FFFF0000"/>
              <x14:negativeBorderColor rgb="FFFF0000"/>
              <x14:axisColor rgb="FF000000"/>
            </x14:dataBar>
          </x14:cfRule>
          <xm:sqref>P42:P47</xm:sqref>
        </x14:conditionalFormatting>
        <x14:conditionalFormatting xmlns:xm="http://schemas.microsoft.com/office/excel/2006/main">
          <x14:cfRule type="dataBar" id="{39FDD380-D014-4FF6-9905-5F7FAB313095}">
            <x14:dataBar minLength="0" maxLength="100">
              <x14:cfvo type="num">
                <xm:f>0</xm:f>
              </x14:cfvo>
              <x14:cfvo type="num">
                <xm:f>1</xm:f>
              </x14:cfvo>
              <x14:negativeFillColor rgb="FFFF0000"/>
              <x14:axisColor rgb="FF000000"/>
            </x14:dataBar>
          </x14:cfRule>
          <x14:cfRule type="dataBar" id="{A11AF315-0E94-448A-BA9D-3DA47FA2CC0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7C58F48-BBA6-4AC6-94D8-D4DD4CDFC77B}">
            <x14:dataBar minLength="0" maxLength="100">
              <x14:cfvo type="num">
                <xm:f>0</xm:f>
              </x14:cfvo>
              <x14:cfvo type="num">
                <xm:f>1</xm:f>
              </x14:cfvo>
              <x14:negativeFillColor rgb="FFFF0000"/>
              <x14:axisColor rgb="FF000000"/>
            </x14:dataBar>
          </x14:cfRule>
          <x14:cfRule type="dataBar" id="{8BDCF9F4-5A2E-4CD8-8637-ABD301500629}">
            <x14:dataBar minLength="0" maxLength="100">
              <x14:cfvo type="autoMin"/>
              <x14:cfvo type="autoMax"/>
              <x14:negativeFillColor rgb="FFFF0000"/>
              <x14:axisColor rgb="FF000000"/>
            </x14:dataBar>
          </x14:cfRule>
          <x14:cfRule type="dataBar" id="{B24A0DBB-E9DB-40C9-9BDC-E4ED59B327F1}">
            <x14:dataBar minLength="0" maxLength="100" gradient="0">
              <x14:cfvo type="num">
                <xm:f>0</xm:f>
              </x14:cfvo>
              <x14:cfvo type="num">
                <xm:f>1</xm:f>
              </x14:cfvo>
              <x14:negativeFillColor rgb="FFFF0000"/>
              <x14:axisColor rgb="FF000000"/>
            </x14:dataBar>
          </x14:cfRule>
          <x14:cfRule type="dataBar" id="{3F1E5F8A-AE53-4555-AB07-00EC2A8E247B}">
            <x14:dataBar minLength="0" maxLength="100" border="1" negativeBarBorderColorSameAsPositive="0">
              <x14:cfvo type="autoMin"/>
              <x14:cfvo type="autoMax"/>
              <x14:borderColor rgb="FF008AEF"/>
              <x14:negativeFillColor rgb="FFFF0000"/>
              <x14:negativeBorderColor rgb="FFFF0000"/>
              <x14:axisColor rgb="FF000000"/>
            </x14:dataBar>
          </x14:cfRule>
          <xm:sqref>P51:P55</xm:sqref>
        </x14:conditionalFormatting>
        <x14:conditionalFormatting xmlns:xm="http://schemas.microsoft.com/office/excel/2006/main">
          <x14:cfRule type="dataBar" id="{BF705495-AA6C-41B3-8E4D-94DB22E45029}">
            <x14:dataBar minLength="0" maxLength="100">
              <x14:cfvo type="num">
                <xm:f>0</xm:f>
              </x14:cfvo>
              <x14:cfvo type="num">
                <xm:f>1</xm:f>
              </x14:cfvo>
              <x14:negativeFillColor rgb="FFFF0000"/>
              <x14:axisColor rgb="FF000000"/>
            </x14:dataBar>
          </x14:cfRule>
          <x14:cfRule type="dataBar" id="{C9643FDA-1E22-4991-A5F3-A805110593BB}">
            <x14:dataBar minLength="0" maxLength="100">
              <x14:cfvo type="autoMin"/>
              <x14:cfvo type="autoMax"/>
              <x14:negativeFillColor rgb="FFFF0000"/>
              <x14:axisColor rgb="FF000000"/>
            </x14:dataBar>
          </x14:cfRule>
          <x14:cfRule type="dataBar" id="{C661C922-E9CA-4BA5-AC01-076D603B9FD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767B6A8-AD77-4DD2-9E96-0EB4D5C5D80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7A9DB6BA-C158-4175-BD51-5C4F38CEF566}">
            <x14:dataBar minLength="0" maxLength="100" gradient="0">
              <x14:cfvo type="num">
                <xm:f>0</xm:f>
              </x14:cfvo>
              <x14:cfvo type="num">
                <xm:f>1</xm:f>
              </x14:cfvo>
              <x14:negativeFillColor rgb="FFFF0000"/>
              <x14:axisColor rgb="FF000000"/>
            </x14:dataBar>
          </x14:cfRule>
          <xm:sqref>P56</xm:sqref>
        </x14:conditionalFormatting>
        <x14:conditionalFormatting xmlns:xm="http://schemas.microsoft.com/office/excel/2006/main">
          <x14:cfRule type="dataBar" id="{668F30FC-EE80-49A6-9C2C-695A36661428}">
            <x14:dataBar minLength="0" maxLength="100">
              <x14:cfvo type="num">
                <xm:f>0</xm:f>
              </x14:cfvo>
              <x14:cfvo type="num">
                <xm:f>1</xm:f>
              </x14:cfvo>
              <x14:negativeFillColor rgb="FFFF0000"/>
              <x14:axisColor rgb="FF000000"/>
            </x14:dataBar>
          </x14:cfRule>
          <x14:cfRule type="dataBar" id="{E5FF48BD-309C-4F07-AF0A-CD6F90993C7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32944F4-B7DC-4B3B-B06C-05BC432F68D3}">
            <x14:dataBar minLength="0" maxLength="100">
              <x14:cfvo type="num">
                <xm:f>0</xm:f>
              </x14:cfvo>
              <x14:cfvo type="num">
                <xm:f>1</xm:f>
              </x14:cfvo>
              <x14:negativeFillColor rgb="FFFF0000"/>
              <x14:axisColor rgb="FF000000"/>
            </x14:dataBar>
          </x14:cfRule>
          <x14:cfRule type="dataBar" id="{66270432-E83D-4DAF-B3FB-FB470D770CF3}">
            <x14:dataBar minLength="0" maxLength="100">
              <x14:cfvo type="autoMin"/>
              <x14:cfvo type="autoMax"/>
              <x14:negativeFillColor rgb="FFFF0000"/>
              <x14:axisColor rgb="FF000000"/>
            </x14:dataBar>
          </x14:cfRule>
          <x14:cfRule type="dataBar" id="{C6F8AE9D-08C5-4A71-A325-08E6370B2813}">
            <x14:dataBar minLength="0" maxLength="100" gradient="0">
              <x14:cfvo type="num">
                <xm:f>0</xm:f>
              </x14:cfvo>
              <x14:cfvo type="num">
                <xm:f>1</xm:f>
              </x14:cfvo>
              <x14:negativeFillColor rgb="FFFF0000"/>
              <x14:axisColor rgb="FF000000"/>
            </x14:dataBar>
          </x14:cfRule>
          <x14:cfRule type="dataBar" id="{9970F6A8-5519-4F8D-9D1A-3C9B1FDC5420}">
            <x14:dataBar minLength="0" maxLength="100" border="1" negativeBarBorderColorSameAsPositive="0">
              <x14:cfvo type="autoMin"/>
              <x14:cfvo type="autoMax"/>
              <x14:borderColor rgb="FF008AEF"/>
              <x14:negativeFillColor rgb="FFFF0000"/>
              <x14:negativeBorderColor rgb="FFFF0000"/>
              <x14:axisColor rgb="FF000000"/>
            </x14:dataBar>
          </x14:cfRule>
          <xm:sqref>P59:P63</xm:sqref>
        </x14:conditionalFormatting>
        <x14:conditionalFormatting xmlns:xm="http://schemas.microsoft.com/office/excel/2006/main">
          <x14:cfRule type="dataBar" id="{5C98ADD4-58E3-4CE8-B58B-967A4C9F8E65}">
            <x14:dataBar minLength="0" maxLength="100">
              <x14:cfvo type="num">
                <xm:f>0</xm:f>
              </x14:cfvo>
              <x14:cfvo type="num">
                <xm:f>1</xm:f>
              </x14:cfvo>
              <x14:negativeFillColor rgb="FFFF0000"/>
              <x14:axisColor rgb="FF000000"/>
            </x14:dataBar>
          </x14:cfRule>
          <x14:cfRule type="dataBar" id="{215FE1C9-61FF-42C5-AFC7-3441C8B422C9}">
            <x14:dataBar minLength="0" maxLength="100">
              <x14:cfvo type="autoMin"/>
              <x14:cfvo type="autoMax"/>
              <x14:negativeFillColor rgb="FFFF0000"/>
              <x14:axisColor rgb="FF000000"/>
            </x14:dataBar>
          </x14:cfRule>
          <x14:cfRule type="dataBar" id="{D1A3F693-AD69-41DD-991F-44F297E4DF2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9AF8837-955C-45AE-8B1C-128CD89187E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A2DA15A7-4F10-4FA3-895B-A65FC3B7759B}">
            <x14:dataBar minLength="0" maxLength="100" gradient="0">
              <x14:cfvo type="num">
                <xm:f>0</xm:f>
              </x14:cfvo>
              <x14:cfvo type="num">
                <xm:f>1</xm:f>
              </x14:cfvo>
              <x14:negativeFillColor rgb="FFFF0000"/>
              <x14:axisColor rgb="FF000000"/>
            </x14:dataBar>
          </x14:cfRule>
          <xm:sqref>P64</xm:sqref>
        </x14:conditionalFormatting>
        <x14:conditionalFormatting xmlns:xm="http://schemas.microsoft.com/office/excel/2006/main">
          <x14:cfRule type="dataBar" id="{4285756E-5E61-4B83-BB13-F77EA7ACA836}">
            <x14:dataBar minLength="0" maxLength="100">
              <x14:cfvo type="num">
                <xm:f>0</xm:f>
              </x14:cfvo>
              <x14:cfvo type="num">
                <xm:f>1</xm:f>
              </x14:cfvo>
              <x14:negativeFillColor rgb="FFFF0000"/>
              <x14:axisColor rgb="FF000000"/>
            </x14:dataBar>
          </x14:cfRule>
          <x14:cfRule type="dataBar" id="{130A6E86-DEDA-474B-8C4A-87DE480D801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220E1BB-980B-4B6E-8C5C-445AC2EF8D62}">
            <x14:dataBar minLength="0" maxLength="100">
              <x14:cfvo type="num">
                <xm:f>0</xm:f>
              </x14:cfvo>
              <x14:cfvo type="num">
                <xm:f>1</xm:f>
              </x14:cfvo>
              <x14:negativeFillColor rgb="FFFF0000"/>
              <x14:axisColor rgb="FF000000"/>
            </x14:dataBar>
          </x14:cfRule>
          <x14:cfRule type="dataBar" id="{8CB7E080-7F8B-4F64-A530-30B29C7B002D}">
            <x14:dataBar minLength="0" maxLength="100">
              <x14:cfvo type="autoMin"/>
              <x14:cfvo type="autoMax"/>
              <x14:negativeFillColor rgb="FFFF0000"/>
              <x14:axisColor rgb="FF000000"/>
            </x14:dataBar>
          </x14:cfRule>
          <x14:cfRule type="dataBar" id="{0578F3C6-8E98-45F1-9FA6-67F147E6C628}">
            <x14:dataBar minLength="0" maxLength="100" gradient="0">
              <x14:cfvo type="num">
                <xm:f>0</xm:f>
              </x14:cfvo>
              <x14:cfvo type="num">
                <xm:f>1</xm:f>
              </x14:cfvo>
              <x14:negativeFillColor rgb="FFFF0000"/>
              <x14:axisColor rgb="FF000000"/>
            </x14:dataBar>
          </x14:cfRule>
          <x14:cfRule type="dataBar" id="{E38D6F46-F47D-4D77-8F79-F2AB6E66DF47}">
            <x14:dataBar minLength="0" maxLength="100" border="1" negativeBarBorderColorSameAsPositive="0">
              <x14:cfvo type="autoMin"/>
              <x14:cfvo type="autoMax"/>
              <x14:borderColor rgb="FF008AEF"/>
              <x14:negativeFillColor rgb="FFFF0000"/>
              <x14:negativeBorderColor rgb="FFFF0000"/>
              <x14:axisColor rgb="FF000000"/>
            </x14:dataBar>
          </x14:cfRule>
          <xm:sqref>P67:P72</xm:sqref>
        </x14:conditionalFormatting>
        <x14:conditionalFormatting xmlns:xm="http://schemas.microsoft.com/office/excel/2006/main">
          <x14:cfRule type="dataBar" id="{9CF843DE-4825-4C7F-8A0A-0DF63EEB942A}">
            <x14:dataBar minLength="0" maxLength="100">
              <x14:cfvo type="num">
                <xm:f>0</xm:f>
              </x14:cfvo>
              <x14:cfvo type="num">
                <xm:f>1</xm:f>
              </x14:cfvo>
              <x14:negativeFillColor rgb="FFFF0000"/>
              <x14:axisColor rgb="FF000000"/>
            </x14:dataBar>
          </x14:cfRule>
          <x14:cfRule type="dataBar" id="{FEFC9605-BDDF-4F3F-97EE-3466A914A9AD}">
            <x14:dataBar minLength="0" maxLength="100">
              <x14:cfvo type="autoMin"/>
              <x14:cfvo type="autoMax"/>
              <x14:negativeFillColor rgb="FFFF0000"/>
              <x14:axisColor rgb="FF000000"/>
            </x14:dataBar>
          </x14:cfRule>
          <x14:cfRule type="dataBar" id="{688FF663-BB98-4433-9FB9-DBA7DB0DB1D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02D69AF-0A57-4A4B-B174-021B51FC552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6D19E8F-7F87-4928-AA83-6E9F52EC7E9C}">
            <x14:dataBar minLength="0" maxLength="100" gradient="0">
              <x14:cfvo type="num">
                <xm:f>0</xm:f>
              </x14:cfvo>
              <x14:cfvo type="num">
                <xm:f>1</xm:f>
              </x14:cfvo>
              <x14:negativeFillColor rgb="FFFF0000"/>
              <x14:axisColor rgb="FF000000"/>
            </x14:dataBar>
          </x14:cfRule>
          <xm:sqref>R9:R25</xm:sqref>
        </x14:conditionalFormatting>
        <x14:conditionalFormatting xmlns:xm="http://schemas.microsoft.com/office/excel/2006/main">
          <x14:cfRule type="dataBar" id="{E8F4262E-5050-4487-9569-67A601717DB0}">
            <x14:dataBar minLength="0" maxLength="100">
              <x14:cfvo type="num">
                <xm:f>0</xm:f>
              </x14:cfvo>
              <x14:cfvo type="num">
                <xm:f>1</xm:f>
              </x14:cfvo>
              <x14:negativeFillColor rgb="FFFF0000"/>
              <x14:axisColor rgb="FF000000"/>
            </x14:dataBar>
          </x14:cfRule>
          <x14:cfRule type="dataBar" id="{E5C40CFE-3A4E-4D8F-BC57-76FD1733B371}">
            <x14:dataBar minLength="0" maxLength="100">
              <x14:cfvo type="autoMin"/>
              <x14:cfvo type="autoMax"/>
              <x14:negativeFillColor rgb="FFFF0000"/>
              <x14:axisColor rgb="FF000000"/>
            </x14:dataBar>
          </x14:cfRule>
          <x14:cfRule type="dataBar" id="{B524E49C-F57D-4DC5-9D93-EA925896BD3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A58E8CF-8A47-4DC3-A211-76FAABD7ED1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919656B1-2118-4CB3-8A35-004A2B300EED}">
            <x14:dataBar minLength="0" maxLength="100" gradient="0">
              <x14:cfvo type="num">
                <xm:f>0</xm:f>
              </x14:cfvo>
              <x14:cfvo type="num">
                <xm:f>1</xm:f>
              </x14:cfvo>
              <x14:negativeFillColor rgb="FFFF0000"/>
              <x14:axisColor rgb="FF000000"/>
            </x14:dataBar>
          </x14:cfRule>
          <xm:sqref>R29:R38</xm:sqref>
        </x14:conditionalFormatting>
        <x14:conditionalFormatting xmlns:xm="http://schemas.microsoft.com/office/excel/2006/main">
          <x14:cfRule type="dataBar" id="{9C43A02D-FD8F-48F3-B92B-DAF8781E6FC3}">
            <x14:dataBar minLength="0" maxLength="100">
              <x14:cfvo type="num">
                <xm:f>0</xm:f>
              </x14:cfvo>
              <x14:cfvo type="num">
                <xm:f>1</xm:f>
              </x14:cfvo>
              <x14:negativeFillColor rgb="FFFF0000"/>
              <x14:axisColor rgb="FF000000"/>
            </x14:dataBar>
          </x14:cfRule>
          <x14:cfRule type="dataBar" id="{3E977379-0177-45CB-8221-13C682FB757F}">
            <x14:dataBar minLength="0" maxLength="100">
              <x14:cfvo type="autoMin"/>
              <x14:cfvo type="autoMax"/>
              <x14:negativeFillColor rgb="FFFF0000"/>
              <x14:axisColor rgb="FF000000"/>
            </x14:dataBar>
          </x14:cfRule>
          <x14:cfRule type="dataBar" id="{4C0E08A1-5E15-453A-8310-CA9A186BF0D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154F785-1244-48E2-A33E-8E701AB77B96}">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4EB456A-0B72-4D84-9204-3C12F3063DA3}">
            <x14:dataBar minLength="0" maxLength="100" gradient="0">
              <x14:cfvo type="num">
                <xm:f>0</xm:f>
              </x14:cfvo>
              <x14:cfvo type="num">
                <xm:f>1</xm:f>
              </x14:cfvo>
              <x14:negativeFillColor rgb="FFFF0000"/>
              <x14:axisColor rgb="FF000000"/>
            </x14:dataBar>
          </x14:cfRule>
          <xm:sqref>R42:R47</xm:sqref>
        </x14:conditionalFormatting>
        <x14:conditionalFormatting xmlns:xm="http://schemas.microsoft.com/office/excel/2006/main">
          <x14:cfRule type="dataBar" id="{414688ED-446B-4005-8CC8-BB0F0C8C34D7}">
            <x14:dataBar minLength="0" maxLength="100">
              <x14:cfvo type="num">
                <xm:f>0</xm:f>
              </x14:cfvo>
              <x14:cfvo type="num">
                <xm:f>1</xm:f>
              </x14:cfvo>
              <x14:negativeFillColor rgb="FFFF0000"/>
              <x14:axisColor rgb="FF000000"/>
            </x14:dataBar>
          </x14:cfRule>
          <x14:cfRule type="dataBar" id="{0BC3AD49-335F-478B-A65E-E46E8FA3D483}">
            <x14:dataBar minLength="0" maxLength="100">
              <x14:cfvo type="autoMin"/>
              <x14:cfvo type="autoMax"/>
              <x14:negativeFillColor rgb="FFFF0000"/>
              <x14:axisColor rgb="FF000000"/>
            </x14:dataBar>
          </x14:cfRule>
          <x14:cfRule type="dataBar" id="{5A2DC9C4-222E-4CC5-BACB-95D63FD4B6C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6ED3D2F-1D3C-4F81-A464-4C0B2FF2E51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63EBC9DB-57BE-4771-ACE8-D30B58940336}">
            <x14:dataBar minLength="0" maxLength="100" gradient="0">
              <x14:cfvo type="num">
                <xm:f>0</xm:f>
              </x14:cfvo>
              <x14:cfvo type="num">
                <xm:f>1</xm:f>
              </x14:cfvo>
              <x14:negativeFillColor rgb="FFFF0000"/>
              <x14:axisColor rgb="FF000000"/>
            </x14:dataBar>
          </x14:cfRule>
          <xm:sqref>R51:R56</xm:sqref>
        </x14:conditionalFormatting>
        <x14:conditionalFormatting xmlns:xm="http://schemas.microsoft.com/office/excel/2006/main">
          <x14:cfRule type="dataBar" id="{1F173B48-ABA7-473E-940F-EC20345C9DCE}">
            <x14:dataBar minLength="0" maxLength="100">
              <x14:cfvo type="num">
                <xm:f>0</xm:f>
              </x14:cfvo>
              <x14:cfvo type="num">
                <xm:f>1</xm:f>
              </x14:cfvo>
              <x14:negativeFillColor rgb="FFFF0000"/>
              <x14:axisColor rgb="FF000000"/>
            </x14:dataBar>
          </x14:cfRule>
          <x14:cfRule type="dataBar" id="{C6B4A57C-FD87-409B-A346-A51CD96DFB47}">
            <x14:dataBar minLength="0" maxLength="100">
              <x14:cfvo type="autoMin"/>
              <x14:cfvo type="autoMax"/>
              <x14:negativeFillColor rgb="FFFF0000"/>
              <x14:axisColor rgb="FF000000"/>
            </x14:dataBar>
          </x14:cfRule>
          <x14:cfRule type="dataBar" id="{5F66D3CC-655C-4F15-94A4-E9A4CC1E88EE}">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6E26A0E-3557-4DEF-BD36-07029356195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E847100-3DCC-4CE4-9CF2-F07F0F992EAE}">
            <x14:dataBar minLength="0" maxLength="100" gradient="0">
              <x14:cfvo type="num">
                <xm:f>0</xm:f>
              </x14:cfvo>
              <x14:cfvo type="num">
                <xm:f>1</xm:f>
              </x14:cfvo>
              <x14:negativeFillColor rgb="FFFF0000"/>
              <x14:axisColor rgb="FF000000"/>
            </x14:dataBar>
          </x14:cfRule>
          <xm:sqref>R59:R64</xm:sqref>
        </x14:conditionalFormatting>
        <x14:conditionalFormatting xmlns:xm="http://schemas.microsoft.com/office/excel/2006/main">
          <x14:cfRule type="dataBar" id="{A77063EC-85F1-4854-9630-D7C88EABE090}">
            <x14:dataBar minLength="0" maxLength="100">
              <x14:cfvo type="num">
                <xm:f>0</xm:f>
              </x14:cfvo>
              <x14:cfvo type="num">
                <xm:f>1</xm:f>
              </x14:cfvo>
              <x14:negativeFillColor rgb="FFFF0000"/>
              <x14:axisColor rgb="FF000000"/>
            </x14:dataBar>
          </x14:cfRule>
          <x14:cfRule type="dataBar" id="{7AF51F47-E7A5-4F1F-82B6-8064EFB6588F}">
            <x14:dataBar minLength="0" maxLength="100">
              <x14:cfvo type="autoMin"/>
              <x14:cfvo type="autoMax"/>
              <x14:negativeFillColor rgb="FFFF0000"/>
              <x14:axisColor rgb="FF000000"/>
            </x14:dataBar>
          </x14:cfRule>
          <x14:cfRule type="dataBar" id="{0A019785-71D8-496C-B2A5-BD7139D32A5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5005832A-0569-4D0D-A83C-EF0D570401B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33E3AE6-0AAF-4FE7-94E1-0A15D6B18220}">
            <x14:dataBar minLength="0" maxLength="100" gradient="0">
              <x14:cfvo type="num">
                <xm:f>0</xm:f>
              </x14:cfvo>
              <x14:cfvo type="num">
                <xm:f>1</xm:f>
              </x14:cfvo>
              <x14:negativeFillColor rgb="FFFF0000"/>
              <x14:axisColor rgb="FF000000"/>
            </x14:dataBar>
          </x14:cfRule>
          <xm:sqref>R67:R72</xm:sqref>
        </x14:conditionalFormatting>
        <x14:conditionalFormatting xmlns:xm="http://schemas.microsoft.com/office/excel/2006/main">
          <x14:cfRule type="dataBar" id="{BF8E36D9-F6DE-422C-90E5-1678CF20E0F2}">
            <x14:dataBar minLength="0" maxLength="100">
              <x14:cfvo type="num">
                <xm:f>0</xm:f>
              </x14:cfvo>
              <x14:cfvo type="num">
                <xm:f>1</xm:f>
              </x14:cfvo>
              <x14:negativeFillColor rgb="FFFF0000"/>
              <x14:axisColor rgb="FF000000"/>
            </x14:dataBar>
          </x14:cfRule>
          <x14:cfRule type="dataBar" id="{C7B9C5A4-5D08-4175-928E-979CA9CD48E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95B5151-0B7C-4E85-BA1F-5C6F6F522108}">
            <x14:dataBar minLength="0" maxLength="100">
              <x14:cfvo type="num">
                <xm:f>0</xm:f>
              </x14:cfvo>
              <x14:cfvo type="num">
                <xm:f>1</xm:f>
              </x14:cfvo>
              <x14:negativeFillColor rgb="FFFF0000"/>
              <x14:axisColor rgb="FF000000"/>
            </x14:dataBar>
          </x14:cfRule>
          <x14:cfRule type="dataBar" id="{38E4D30F-1F2E-49A7-9196-41DAB2B3E5EF}">
            <x14:dataBar minLength="0" maxLength="100">
              <x14:cfvo type="autoMin"/>
              <x14:cfvo type="autoMax"/>
              <x14:negativeFillColor rgb="FFFF0000"/>
              <x14:axisColor rgb="FF000000"/>
            </x14:dataBar>
          </x14:cfRule>
          <x14:cfRule type="dataBar" id="{B7CBCE36-A98F-4B73-AFFD-DF1070D294A2}">
            <x14:dataBar minLength="0" maxLength="100" gradient="0">
              <x14:cfvo type="num">
                <xm:f>0</xm:f>
              </x14:cfvo>
              <x14:cfvo type="num">
                <xm:f>1</xm:f>
              </x14:cfvo>
              <x14:negativeFillColor rgb="FFFF0000"/>
              <x14:axisColor rgb="FF000000"/>
            </x14:dataBar>
          </x14:cfRule>
          <x14:cfRule type="dataBar" id="{E916C8A9-1E4A-4D1E-B2F7-E928E962D097}">
            <x14:dataBar minLength="0" maxLength="100" border="1" negativeBarBorderColorSameAsPositive="0">
              <x14:cfvo type="autoMin"/>
              <x14:cfvo type="autoMax"/>
              <x14:borderColor rgb="FF008AEF"/>
              <x14:negativeFillColor rgb="FFFF0000"/>
              <x14:negativeBorderColor rgb="FFFF0000"/>
              <x14:axisColor rgb="FF000000"/>
            </x14:dataBar>
          </x14:cfRule>
          <xm:sqref>S9:S25</xm:sqref>
        </x14:conditionalFormatting>
        <x14:conditionalFormatting xmlns:xm="http://schemas.microsoft.com/office/excel/2006/main">
          <x14:cfRule type="dataBar" id="{14F2B321-14BA-4C9C-B5EF-7E900BC90776}">
            <x14:dataBar minLength="0" maxLength="100">
              <x14:cfvo type="num">
                <xm:f>0</xm:f>
              </x14:cfvo>
              <x14:cfvo type="num">
                <xm:f>1</xm:f>
              </x14:cfvo>
              <x14:negativeFillColor rgb="FFFF0000"/>
              <x14:axisColor rgb="FF000000"/>
            </x14:dataBar>
          </x14:cfRule>
          <x14:cfRule type="dataBar" id="{2B148FB3-0C14-4040-A0BE-8B635201965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74D8237-5C8C-46D2-9D6F-2E941FA71AF7}">
            <x14:dataBar minLength="0" maxLength="100">
              <x14:cfvo type="num">
                <xm:f>0</xm:f>
              </x14:cfvo>
              <x14:cfvo type="num">
                <xm:f>1</xm:f>
              </x14:cfvo>
              <x14:negativeFillColor rgb="FFFF0000"/>
              <x14:axisColor rgb="FF000000"/>
            </x14:dataBar>
          </x14:cfRule>
          <x14:cfRule type="dataBar" id="{96153AC3-CC38-4184-9AF1-AA7C842D03D1}">
            <x14:dataBar minLength="0" maxLength="100">
              <x14:cfvo type="autoMin"/>
              <x14:cfvo type="autoMax"/>
              <x14:negativeFillColor rgb="FFFF0000"/>
              <x14:axisColor rgb="FF000000"/>
            </x14:dataBar>
          </x14:cfRule>
          <x14:cfRule type="dataBar" id="{C3DC4910-5E63-4BB2-8DA1-153ECF3F7AE7}">
            <x14:dataBar minLength="0" maxLength="100" gradient="0">
              <x14:cfvo type="num">
                <xm:f>0</xm:f>
              </x14:cfvo>
              <x14:cfvo type="num">
                <xm:f>1</xm:f>
              </x14:cfvo>
              <x14:negativeFillColor rgb="FFFF0000"/>
              <x14:axisColor rgb="FF000000"/>
            </x14:dataBar>
          </x14:cfRule>
          <x14:cfRule type="dataBar" id="{07A4A7FA-A71C-4D50-B331-5F6870C77CCE}">
            <x14:dataBar minLength="0" maxLength="100" border="1" negativeBarBorderColorSameAsPositive="0">
              <x14:cfvo type="autoMin"/>
              <x14:cfvo type="autoMax"/>
              <x14:borderColor rgb="FF008AEF"/>
              <x14:negativeFillColor rgb="FFFF0000"/>
              <x14:negativeBorderColor rgb="FFFF0000"/>
              <x14:axisColor rgb="FF000000"/>
            </x14:dataBar>
          </x14:cfRule>
          <xm:sqref>S29:S38</xm:sqref>
        </x14:conditionalFormatting>
        <x14:conditionalFormatting xmlns:xm="http://schemas.microsoft.com/office/excel/2006/main">
          <x14:cfRule type="dataBar" id="{5E2E28DA-4846-4235-851F-A6452FCCA8E8}">
            <x14:dataBar minLength="0" maxLength="100">
              <x14:cfvo type="num">
                <xm:f>0</xm:f>
              </x14:cfvo>
              <x14:cfvo type="num">
                <xm:f>1</xm:f>
              </x14:cfvo>
              <x14:negativeFillColor rgb="FFFF0000"/>
              <x14:axisColor rgb="FF000000"/>
            </x14:dataBar>
          </x14:cfRule>
          <x14:cfRule type="dataBar" id="{7AB0A2B7-A92D-4887-AFE7-0299EEECB20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BF013A4-6A53-48D3-B182-2F8DD1E8728D}">
            <x14:dataBar minLength="0" maxLength="100">
              <x14:cfvo type="num">
                <xm:f>0</xm:f>
              </x14:cfvo>
              <x14:cfvo type="num">
                <xm:f>1</xm:f>
              </x14:cfvo>
              <x14:negativeFillColor rgb="FFFF0000"/>
              <x14:axisColor rgb="FF000000"/>
            </x14:dataBar>
          </x14:cfRule>
          <x14:cfRule type="dataBar" id="{748292FE-231F-4FCD-9213-98DAC5BE6407}">
            <x14:dataBar minLength="0" maxLength="100">
              <x14:cfvo type="autoMin"/>
              <x14:cfvo type="autoMax"/>
              <x14:negativeFillColor rgb="FFFF0000"/>
              <x14:axisColor rgb="FF000000"/>
            </x14:dataBar>
          </x14:cfRule>
          <x14:cfRule type="dataBar" id="{AA4F4BC9-FF84-48EE-89F4-FCC7EF6BB0F8}">
            <x14:dataBar minLength="0" maxLength="100" gradient="0">
              <x14:cfvo type="num">
                <xm:f>0</xm:f>
              </x14:cfvo>
              <x14:cfvo type="num">
                <xm:f>1</xm:f>
              </x14:cfvo>
              <x14:negativeFillColor rgb="FFFF0000"/>
              <x14:axisColor rgb="FF000000"/>
            </x14:dataBar>
          </x14:cfRule>
          <x14:cfRule type="dataBar" id="{42CB5AAD-2261-466C-A892-E2A734BC1C20}">
            <x14:dataBar minLength="0" maxLength="100" border="1" negativeBarBorderColorSameAsPositive="0">
              <x14:cfvo type="autoMin"/>
              <x14:cfvo type="autoMax"/>
              <x14:borderColor rgb="FF008AEF"/>
              <x14:negativeFillColor rgb="FFFF0000"/>
              <x14:negativeBorderColor rgb="FFFF0000"/>
              <x14:axisColor rgb="FF000000"/>
            </x14:dataBar>
          </x14:cfRule>
          <xm:sqref>S42:S47</xm:sqref>
        </x14:conditionalFormatting>
        <x14:conditionalFormatting xmlns:xm="http://schemas.microsoft.com/office/excel/2006/main">
          <x14:cfRule type="dataBar" id="{442A5019-1668-4A60-BB4B-6D215C250787}">
            <x14:dataBar minLength="0" maxLength="100">
              <x14:cfvo type="num">
                <xm:f>0</xm:f>
              </x14:cfvo>
              <x14:cfvo type="num">
                <xm:f>1</xm:f>
              </x14:cfvo>
              <x14:negativeFillColor rgb="FFFF0000"/>
              <x14:axisColor rgb="FF000000"/>
            </x14:dataBar>
          </x14:cfRule>
          <x14:cfRule type="dataBar" id="{5D669952-A177-40AB-8897-8181183531C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EB114D1-E920-48BD-9FDE-AFCE13DA81DA}">
            <x14:dataBar minLength="0" maxLength="100">
              <x14:cfvo type="num">
                <xm:f>0</xm:f>
              </x14:cfvo>
              <x14:cfvo type="num">
                <xm:f>1</xm:f>
              </x14:cfvo>
              <x14:negativeFillColor rgb="FFFF0000"/>
              <x14:axisColor rgb="FF000000"/>
            </x14:dataBar>
          </x14:cfRule>
          <x14:cfRule type="dataBar" id="{4BBA9ACF-B686-4F54-9D52-4673DE663919}">
            <x14:dataBar minLength="0" maxLength="100">
              <x14:cfvo type="autoMin"/>
              <x14:cfvo type="autoMax"/>
              <x14:negativeFillColor rgb="FFFF0000"/>
              <x14:axisColor rgb="FF000000"/>
            </x14:dataBar>
          </x14:cfRule>
          <x14:cfRule type="dataBar" id="{C0BE6ADB-8AB8-498E-9E13-35FAADB9CCF3}">
            <x14:dataBar minLength="0" maxLength="100" gradient="0">
              <x14:cfvo type="num">
                <xm:f>0</xm:f>
              </x14:cfvo>
              <x14:cfvo type="num">
                <xm:f>1</xm:f>
              </x14:cfvo>
              <x14:negativeFillColor rgb="FFFF0000"/>
              <x14:axisColor rgb="FF000000"/>
            </x14:dataBar>
          </x14:cfRule>
          <x14:cfRule type="dataBar" id="{BD6BF1D1-05E9-44A2-B9BE-A84D4838A8A0}">
            <x14:dataBar minLength="0" maxLength="100" border="1" negativeBarBorderColorSameAsPositive="0">
              <x14:cfvo type="autoMin"/>
              <x14:cfvo type="autoMax"/>
              <x14:borderColor rgb="FF008AEF"/>
              <x14:negativeFillColor rgb="FFFF0000"/>
              <x14:negativeBorderColor rgb="FFFF0000"/>
              <x14:axisColor rgb="FF000000"/>
            </x14:dataBar>
          </x14:cfRule>
          <xm:sqref>S51:S56</xm:sqref>
        </x14:conditionalFormatting>
        <x14:conditionalFormatting xmlns:xm="http://schemas.microsoft.com/office/excel/2006/main">
          <x14:cfRule type="dataBar" id="{8676DC04-C73E-4973-926E-F031EEA91A48}">
            <x14:dataBar minLength="0" maxLength="100">
              <x14:cfvo type="num">
                <xm:f>0</xm:f>
              </x14:cfvo>
              <x14:cfvo type="num">
                <xm:f>1</xm:f>
              </x14:cfvo>
              <x14:negativeFillColor rgb="FFFF0000"/>
              <x14:axisColor rgb="FF000000"/>
            </x14:dataBar>
          </x14:cfRule>
          <x14:cfRule type="dataBar" id="{0F51BB43-C67D-4E99-8B4B-6F8C8911158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4464B59-2D08-463D-BCF0-5D86AFDC122F}">
            <x14:dataBar minLength="0" maxLength="100">
              <x14:cfvo type="num">
                <xm:f>0</xm:f>
              </x14:cfvo>
              <x14:cfvo type="num">
                <xm:f>1</xm:f>
              </x14:cfvo>
              <x14:negativeFillColor rgb="FFFF0000"/>
              <x14:axisColor rgb="FF000000"/>
            </x14:dataBar>
          </x14:cfRule>
          <x14:cfRule type="dataBar" id="{481980C1-F5D1-4B87-B47D-F436C784E11F}">
            <x14:dataBar minLength="0" maxLength="100">
              <x14:cfvo type="autoMin"/>
              <x14:cfvo type="autoMax"/>
              <x14:negativeFillColor rgb="FFFF0000"/>
              <x14:axisColor rgb="FF000000"/>
            </x14:dataBar>
          </x14:cfRule>
          <x14:cfRule type="dataBar" id="{4C4E30BF-CCC0-4C7E-99A6-D3CBDFC957A2}">
            <x14:dataBar minLength="0" maxLength="100" gradient="0">
              <x14:cfvo type="num">
                <xm:f>0</xm:f>
              </x14:cfvo>
              <x14:cfvo type="num">
                <xm:f>1</xm:f>
              </x14:cfvo>
              <x14:negativeFillColor rgb="FFFF0000"/>
              <x14:axisColor rgb="FF000000"/>
            </x14:dataBar>
          </x14:cfRule>
          <x14:cfRule type="dataBar" id="{B27F2FD4-A69F-45E2-9E25-E10BD1E52969}">
            <x14:dataBar minLength="0" maxLength="100" border="1" negativeBarBorderColorSameAsPositive="0">
              <x14:cfvo type="autoMin"/>
              <x14:cfvo type="autoMax"/>
              <x14:borderColor rgb="FF008AEF"/>
              <x14:negativeFillColor rgb="FFFF0000"/>
              <x14:negativeBorderColor rgb="FFFF0000"/>
              <x14:axisColor rgb="FF000000"/>
            </x14:dataBar>
          </x14:cfRule>
          <xm:sqref>S59:S64</xm:sqref>
        </x14:conditionalFormatting>
        <x14:conditionalFormatting xmlns:xm="http://schemas.microsoft.com/office/excel/2006/main">
          <x14:cfRule type="dataBar" id="{34E701AD-3435-4C2D-A732-15E2878F2CB7}">
            <x14:dataBar minLength="0" maxLength="100">
              <x14:cfvo type="num">
                <xm:f>0</xm:f>
              </x14:cfvo>
              <x14:cfvo type="num">
                <xm:f>1</xm:f>
              </x14:cfvo>
              <x14:negativeFillColor rgb="FFFF0000"/>
              <x14:axisColor rgb="FF000000"/>
            </x14:dataBar>
          </x14:cfRule>
          <x14:cfRule type="dataBar" id="{F1800EC1-83F8-426E-854D-8E15D9316DC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2107D88-1DDC-45CF-BFCD-A919FF826483}">
            <x14:dataBar minLength="0" maxLength="100">
              <x14:cfvo type="num">
                <xm:f>0</xm:f>
              </x14:cfvo>
              <x14:cfvo type="num">
                <xm:f>1</xm:f>
              </x14:cfvo>
              <x14:negativeFillColor rgb="FFFF0000"/>
              <x14:axisColor rgb="FF000000"/>
            </x14:dataBar>
          </x14:cfRule>
          <x14:cfRule type="dataBar" id="{78D38F5D-6D8C-4223-A128-CAE68298CDB8}">
            <x14:dataBar minLength="0" maxLength="100">
              <x14:cfvo type="autoMin"/>
              <x14:cfvo type="autoMax"/>
              <x14:negativeFillColor rgb="FFFF0000"/>
              <x14:axisColor rgb="FF000000"/>
            </x14:dataBar>
          </x14:cfRule>
          <x14:cfRule type="dataBar" id="{4A5B6D6F-C6CD-4690-A688-3FFF9B5ED326}">
            <x14:dataBar minLength="0" maxLength="100" gradient="0">
              <x14:cfvo type="num">
                <xm:f>0</xm:f>
              </x14:cfvo>
              <x14:cfvo type="num">
                <xm:f>1</xm:f>
              </x14:cfvo>
              <x14:negativeFillColor rgb="FFFF0000"/>
              <x14:axisColor rgb="FF000000"/>
            </x14:dataBar>
          </x14:cfRule>
          <x14:cfRule type="dataBar" id="{6C1F8FCB-C35B-49A0-B839-F0A9102B75FF}">
            <x14:dataBar minLength="0" maxLength="100" border="1" negativeBarBorderColorSameAsPositive="0">
              <x14:cfvo type="autoMin"/>
              <x14:cfvo type="autoMax"/>
              <x14:borderColor rgb="FF008AEF"/>
              <x14:negativeFillColor rgb="FFFF0000"/>
              <x14:negativeBorderColor rgb="FFFF0000"/>
              <x14:axisColor rgb="FF000000"/>
            </x14:dataBar>
          </x14:cfRule>
          <xm:sqref>S67:S72</xm:sqref>
        </x14:conditionalFormatting>
        <x14:conditionalFormatting xmlns:xm="http://schemas.microsoft.com/office/excel/2006/main">
          <x14:cfRule type="dataBar" id="{416B49F7-CF80-4542-B11A-1501AAADDBEB}">
            <x14:dataBar minLength="0" maxLength="100">
              <x14:cfvo type="num">
                <xm:f>0</xm:f>
              </x14:cfvo>
              <x14:cfvo type="num">
                <xm:f>1</xm:f>
              </x14:cfvo>
              <x14:negativeFillColor rgb="FFFF0000"/>
              <x14:axisColor rgb="FF000000"/>
            </x14:dataBar>
          </x14:cfRule>
          <x14:cfRule type="dataBar" id="{5009733E-2547-437D-8661-B9FC2AE02EB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AA9AE36-13DB-468D-96A2-EF5936E86D60}">
            <x14:dataBar minLength="0" maxLength="100">
              <x14:cfvo type="num">
                <xm:f>0</xm:f>
              </x14:cfvo>
              <x14:cfvo type="num">
                <xm:f>1</xm:f>
              </x14:cfvo>
              <x14:negativeFillColor rgb="FFFF0000"/>
              <x14:axisColor rgb="FF000000"/>
            </x14:dataBar>
          </x14:cfRule>
          <x14:cfRule type="dataBar" id="{3EFBBD4A-3234-4A27-A15B-832710808F7D}">
            <x14:dataBar minLength="0" maxLength="100">
              <x14:cfvo type="autoMin"/>
              <x14:cfvo type="autoMax"/>
              <x14:negativeFillColor rgb="FFFF0000"/>
              <x14:axisColor rgb="FF000000"/>
            </x14:dataBar>
          </x14:cfRule>
          <x14:cfRule type="dataBar" id="{993D2EC5-87FC-4E4A-8595-830BC92CBCBB}">
            <x14:dataBar minLength="0" maxLength="100" gradient="0">
              <x14:cfvo type="num">
                <xm:f>0</xm:f>
              </x14:cfvo>
              <x14:cfvo type="num">
                <xm:f>1</xm:f>
              </x14:cfvo>
              <x14:negativeFillColor rgb="FFFF0000"/>
              <x14:axisColor rgb="FF000000"/>
            </x14:dataBar>
          </x14:cfRule>
          <x14:cfRule type="dataBar" id="{A3638B4B-AE42-48BA-9CD5-FF4BCC24126E}">
            <x14:dataBar minLength="0" maxLength="100" border="1" negativeBarBorderColorSameAsPositive="0">
              <x14:cfvo type="autoMin"/>
              <x14:cfvo type="autoMax"/>
              <x14:borderColor rgb="FF008AEF"/>
              <x14:negativeFillColor rgb="FFFF0000"/>
              <x14:negativeBorderColor rgb="FFFF0000"/>
              <x14:axisColor rgb="FF000000"/>
            </x14:dataBar>
          </x14:cfRule>
          <xm:sqref>T9:T25</xm:sqref>
        </x14:conditionalFormatting>
        <x14:conditionalFormatting xmlns:xm="http://schemas.microsoft.com/office/excel/2006/main">
          <x14:cfRule type="dataBar" id="{854695DD-9257-4FBD-B02C-2CD2DB96D2FC}">
            <x14:dataBar minLength="0" maxLength="100">
              <x14:cfvo type="num">
                <xm:f>0</xm:f>
              </x14:cfvo>
              <x14:cfvo type="num">
                <xm:f>1</xm:f>
              </x14:cfvo>
              <x14:negativeFillColor rgb="FFFF0000"/>
              <x14:axisColor rgb="FF000000"/>
            </x14:dataBar>
          </x14:cfRule>
          <x14:cfRule type="dataBar" id="{C79F7644-1154-4FB0-9970-90987A5169C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D17C660-EE92-4A08-814D-BCA147C9CBB2}">
            <x14:dataBar minLength="0" maxLength="100">
              <x14:cfvo type="num">
                <xm:f>0</xm:f>
              </x14:cfvo>
              <x14:cfvo type="num">
                <xm:f>1</xm:f>
              </x14:cfvo>
              <x14:negativeFillColor rgb="FFFF0000"/>
              <x14:axisColor rgb="FF000000"/>
            </x14:dataBar>
          </x14:cfRule>
          <x14:cfRule type="dataBar" id="{4562BCE1-46E7-4885-A2D2-C4E51D4005F0}">
            <x14:dataBar minLength="0" maxLength="100">
              <x14:cfvo type="autoMin"/>
              <x14:cfvo type="autoMax"/>
              <x14:negativeFillColor rgb="FFFF0000"/>
              <x14:axisColor rgb="FF000000"/>
            </x14:dataBar>
          </x14:cfRule>
          <x14:cfRule type="dataBar" id="{730D06C7-45CF-41D3-8FF4-E9523614239F}">
            <x14:dataBar minLength="0" maxLength="100" gradient="0">
              <x14:cfvo type="num">
                <xm:f>0</xm:f>
              </x14:cfvo>
              <x14:cfvo type="num">
                <xm:f>1</xm:f>
              </x14:cfvo>
              <x14:negativeFillColor rgb="FFFF0000"/>
              <x14:axisColor rgb="FF000000"/>
            </x14:dataBar>
          </x14:cfRule>
          <x14:cfRule type="dataBar" id="{C3A81F1D-BAAE-4BF5-A0F8-165F286BD710}">
            <x14:dataBar minLength="0" maxLength="100" border="1" negativeBarBorderColorSameAsPositive="0">
              <x14:cfvo type="autoMin"/>
              <x14:cfvo type="autoMax"/>
              <x14:borderColor rgb="FF008AEF"/>
              <x14:negativeFillColor rgb="FFFF0000"/>
              <x14:negativeBorderColor rgb="FFFF0000"/>
              <x14:axisColor rgb="FF000000"/>
            </x14:dataBar>
          </x14:cfRule>
          <xm:sqref>T29:T38</xm:sqref>
        </x14:conditionalFormatting>
        <x14:conditionalFormatting xmlns:xm="http://schemas.microsoft.com/office/excel/2006/main">
          <x14:cfRule type="dataBar" id="{45867DE5-D0C8-4DD5-AA35-910CDE602780}">
            <x14:dataBar minLength="0" maxLength="100">
              <x14:cfvo type="num">
                <xm:f>0</xm:f>
              </x14:cfvo>
              <x14:cfvo type="num">
                <xm:f>1</xm:f>
              </x14:cfvo>
              <x14:negativeFillColor rgb="FFFF0000"/>
              <x14:axisColor rgb="FF000000"/>
            </x14:dataBar>
          </x14:cfRule>
          <x14:cfRule type="dataBar" id="{60ADF988-6226-4793-B83A-C788C2E196D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EC8D7A7-9ACF-4895-8E58-2820D83F3D7E}">
            <x14:dataBar minLength="0" maxLength="100">
              <x14:cfvo type="num">
                <xm:f>0</xm:f>
              </x14:cfvo>
              <x14:cfvo type="num">
                <xm:f>1</xm:f>
              </x14:cfvo>
              <x14:negativeFillColor rgb="FFFF0000"/>
              <x14:axisColor rgb="FF000000"/>
            </x14:dataBar>
          </x14:cfRule>
          <x14:cfRule type="dataBar" id="{2392BD3D-D48B-48C3-A139-552059A11E6B}">
            <x14:dataBar minLength="0" maxLength="100">
              <x14:cfvo type="autoMin"/>
              <x14:cfvo type="autoMax"/>
              <x14:negativeFillColor rgb="FFFF0000"/>
              <x14:axisColor rgb="FF000000"/>
            </x14:dataBar>
          </x14:cfRule>
          <x14:cfRule type="dataBar" id="{C0D34ABE-FF3C-4B34-B994-1A3117882A99}">
            <x14:dataBar minLength="0" maxLength="100" gradient="0">
              <x14:cfvo type="num">
                <xm:f>0</xm:f>
              </x14:cfvo>
              <x14:cfvo type="num">
                <xm:f>1</xm:f>
              </x14:cfvo>
              <x14:negativeFillColor rgb="FFFF0000"/>
              <x14:axisColor rgb="FF000000"/>
            </x14:dataBar>
          </x14:cfRule>
          <x14:cfRule type="dataBar" id="{8CFD5E78-3602-418F-A014-D7C1AD53A921}">
            <x14:dataBar minLength="0" maxLength="100" border="1" negativeBarBorderColorSameAsPositive="0">
              <x14:cfvo type="autoMin"/>
              <x14:cfvo type="autoMax"/>
              <x14:borderColor rgb="FF008AEF"/>
              <x14:negativeFillColor rgb="FFFF0000"/>
              <x14:negativeBorderColor rgb="FFFF0000"/>
              <x14:axisColor rgb="FF000000"/>
            </x14:dataBar>
          </x14:cfRule>
          <xm:sqref>T42:T47</xm:sqref>
        </x14:conditionalFormatting>
        <x14:conditionalFormatting xmlns:xm="http://schemas.microsoft.com/office/excel/2006/main">
          <x14:cfRule type="dataBar" id="{A5533C89-25CA-4809-BD85-F3947C117C7F}">
            <x14:dataBar minLength="0" maxLength="100">
              <x14:cfvo type="num">
                <xm:f>0</xm:f>
              </x14:cfvo>
              <x14:cfvo type="num">
                <xm:f>1</xm:f>
              </x14:cfvo>
              <x14:negativeFillColor rgb="FFFF0000"/>
              <x14:axisColor rgb="FF000000"/>
            </x14:dataBar>
          </x14:cfRule>
          <x14:cfRule type="dataBar" id="{31250E01-D4C4-4FDC-A8BB-3880623695B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6C592C8-E851-426D-BCE2-782D1CBFD97B}">
            <x14:dataBar minLength="0" maxLength="100">
              <x14:cfvo type="num">
                <xm:f>0</xm:f>
              </x14:cfvo>
              <x14:cfvo type="num">
                <xm:f>1</xm:f>
              </x14:cfvo>
              <x14:negativeFillColor rgb="FFFF0000"/>
              <x14:axisColor rgb="FF000000"/>
            </x14:dataBar>
          </x14:cfRule>
          <x14:cfRule type="dataBar" id="{593CA5BA-D655-4A6E-A060-AC5C97340D9F}">
            <x14:dataBar minLength="0" maxLength="100">
              <x14:cfvo type="autoMin"/>
              <x14:cfvo type="autoMax"/>
              <x14:negativeFillColor rgb="FFFF0000"/>
              <x14:axisColor rgb="FF000000"/>
            </x14:dataBar>
          </x14:cfRule>
          <x14:cfRule type="dataBar" id="{2C5ECB5D-31F7-4123-9AFC-C3B00FADF6A7}">
            <x14:dataBar minLength="0" maxLength="100" gradient="0">
              <x14:cfvo type="num">
                <xm:f>0</xm:f>
              </x14:cfvo>
              <x14:cfvo type="num">
                <xm:f>1</xm:f>
              </x14:cfvo>
              <x14:negativeFillColor rgb="FFFF0000"/>
              <x14:axisColor rgb="FF000000"/>
            </x14:dataBar>
          </x14:cfRule>
          <x14:cfRule type="dataBar" id="{24E0D81E-D4C4-4689-A7BF-464D897B4F4B}">
            <x14:dataBar minLength="0" maxLength="100" border="1" negativeBarBorderColorSameAsPositive="0">
              <x14:cfvo type="autoMin"/>
              <x14:cfvo type="autoMax"/>
              <x14:borderColor rgb="FF008AEF"/>
              <x14:negativeFillColor rgb="FFFF0000"/>
              <x14:negativeBorderColor rgb="FFFF0000"/>
              <x14:axisColor rgb="FF000000"/>
            </x14:dataBar>
          </x14:cfRule>
          <xm:sqref>T51:T56</xm:sqref>
        </x14:conditionalFormatting>
        <x14:conditionalFormatting xmlns:xm="http://schemas.microsoft.com/office/excel/2006/main">
          <x14:cfRule type="dataBar" id="{6847CBEC-8CAD-45A5-9951-41545422653B}">
            <x14:dataBar minLength="0" maxLength="100">
              <x14:cfvo type="num">
                <xm:f>0</xm:f>
              </x14:cfvo>
              <x14:cfvo type="num">
                <xm:f>1</xm:f>
              </x14:cfvo>
              <x14:negativeFillColor rgb="FFFF0000"/>
              <x14:axisColor rgb="FF000000"/>
            </x14:dataBar>
          </x14:cfRule>
          <x14:cfRule type="dataBar" id="{1F12D8B0-944B-4B0A-A22D-CCD39C2B3DA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8EDFEEA-BD29-4689-AD27-F5A7AA5A75D6}">
            <x14:dataBar minLength="0" maxLength="100">
              <x14:cfvo type="num">
                <xm:f>0</xm:f>
              </x14:cfvo>
              <x14:cfvo type="num">
                <xm:f>1</xm:f>
              </x14:cfvo>
              <x14:negativeFillColor rgb="FFFF0000"/>
              <x14:axisColor rgb="FF000000"/>
            </x14:dataBar>
          </x14:cfRule>
          <x14:cfRule type="dataBar" id="{C7EEFC7D-31B9-4422-9BBC-095528FD737F}">
            <x14:dataBar minLength="0" maxLength="100">
              <x14:cfvo type="autoMin"/>
              <x14:cfvo type="autoMax"/>
              <x14:negativeFillColor rgb="FFFF0000"/>
              <x14:axisColor rgb="FF000000"/>
            </x14:dataBar>
          </x14:cfRule>
          <x14:cfRule type="dataBar" id="{2BEB9B75-3EE8-47FD-B7F0-5BC31F2CE51D}">
            <x14:dataBar minLength="0" maxLength="100" gradient="0">
              <x14:cfvo type="num">
                <xm:f>0</xm:f>
              </x14:cfvo>
              <x14:cfvo type="num">
                <xm:f>1</xm:f>
              </x14:cfvo>
              <x14:negativeFillColor rgb="FFFF0000"/>
              <x14:axisColor rgb="FF000000"/>
            </x14:dataBar>
          </x14:cfRule>
          <x14:cfRule type="dataBar" id="{5ACA0B5A-3690-41EB-854B-A91E24C4C904}">
            <x14:dataBar minLength="0" maxLength="100" border="1" negativeBarBorderColorSameAsPositive="0">
              <x14:cfvo type="autoMin"/>
              <x14:cfvo type="autoMax"/>
              <x14:borderColor rgb="FF008AEF"/>
              <x14:negativeFillColor rgb="FFFF0000"/>
              <x14:negativeBorderColor rgb="FFFF0000"/>
              <x14:axisColor rgb="FF000000"/>
            </x14:dataBar>
          </x14:cfRule>
          <xm:sqref>T59:T64</xm:sqref>
        </x14:conditionalFormatting>
        <x14:conditionalFormatting xmlns:xm="http://schemas.microsoft.com/office/excel/2006/main">
          <x14:cfRule type="dataBar" id="{E11D8CC8-BCAD-4232-A4CE-FCE494C40084}">
            <x14:dataBar minLength="0" maxLength="100">
              <x14:cfvo type="num">
                <xm:f>0</xm:f>
              </x14:cfvo>
              <x14:cfvo type="num">
                <xm:f>1</xm:f>
              </x14:cfvo>
              <x14:negativeFillColor rgb="FFFF0000"/>
              <x14:axisColor rgb="FF000000"/>
            </x14:dataBar>
          </x14:cfRule>
          <x14:cfRule type="dataBar" id="{F5E5C2A2-2C23-4FF8-9CDE-345979E0C0E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47D8677-D371-42F6-8045-7967A9FDA029}">
            <x14:dataBar minLength="0" maxLength="100">
              <x14:cfvo type="num">
                <xm:f>0</xm:f>
              </x14:cfvo>
              <x14:cfvo type="num">
                <xm:f>1</xm:f>
              </x14:cfvo>
              <x14:negativeFillColor rgb="FFFF0000"/>
              <x14:axisColor rgb="FF000000"/>
            </x14:dataBar>
          </x14:cfRule>
          <x14:cfRule type="dataBar" id="{56F30399-8E35-4566-A1A8-91D0EC511450}">
            <x14:dataBar minLength="0" maxLength="100">
              <x14:cfvo type="autoMin"/>
              <x14:cfvo type="autoMax"/>
              <x14:negativeFillColor rgb="FFFF0000"/>
              <x14:axisColor rgb="FF000000"/>
            </x14:dataBar>
          </x14:cfRule>
          <x14:cfRule type="dataBar" id="{CAB19CA6-5B1B-48E3-A5CE-719AA12EC43C}">
            <x14:dataBar minLength="0" maxLength="100" gradient="0">
              <x14:cfvo type="num">
                <xm:f>0</xm:f>
              </x14:cfvo>
              <x14:cfvo type="num">
                <xm:f>1</xm:f>
              </x14:cfvo>
              <x14:negativeFillColor rgb="FFFF0000"/>
              <x14:axisColor rgb="FF000000"/>
            </x14:dataBar>
          </x14:cfRule>
          <x14:cfRule type="dataBar" id="{AC68DE79-EC4A-4A9F-8925-F3AFF41578CB}">
            <x14:dataBar minLength="0" maxLength="100" border="1" negativeBarBorderColorSameAsPositive="0">
              <x14:cfvo type="autoMin"/>
              <x14:cfvo type="autoMax"/>
              <x14:borderColor rgb="FF008AEF"/>
              <x14:negativeFillColor rgb="FFFF0000"/>
              <x14:negativeBorderColor rgb="FFFF0000"/>
              <x14:axisColor rgb="FF000000"/>
            </x14:dataBar>
          </x14:cfRule>
          <xm:sqref>T67:T72</xm:sqref>
        </x14:conditionalFormatting>
        <x14:conditionalFormatting xmlns:xm="http://schemas.microsoft.com/office/excel/2006/main">
          <x14:cfRule type="dataBar" id="{BEFAAADD-2C58-4253-9C3E-5C21D5952773}">
            <x14:dataBar minLength="0" maxLength="100">
              <x14:cfvo type="num">
                <xm:f>0</xm:f>
              </x14:cfvo>
              <x14:cfvo type="num">
                <xm:f>1</xm:f>
              </x14:cfvo>
              <x14:negativeFillColor rgb="FFFF0000"/>
              <x14:axisColor rgb="FF000000"/>
            </x14:dataBar>
          </x14:cfRule>
          <x14:cfRule type="dataBar" id="{9DEA1502-0A32-45CC-A25F-B15009582C7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BFE2104-A3DB-488E-B00B-DBEB5AD3AB66}">
            <x14:dataBar minLength="0" maxLength="100">
              <x14:cfvo type="num">
                <xm:f>0</xm:f>
              </x14:cfvo>
              <x14:cfvo type="num">
                <xm:f>1</xm:f>
              </x14:cfvo>
              <x14:negativeFillColor rgb="FFFF0000"/>
              <x14:axisColor rgb="FF000000"/>
            </x14:dataBar>
          </x14:cfRule>
          <x14:cfRule type="dataBar" id="{C11C3743-405A-4D32-B180-5B2122A4FBEE}">
            <x14:dataBar minLength="0" maxLength="100">
              <x14:cfvo type="autoMin"/>
              <x14:cfvo type="autoMax"/>
              <x14:negativeFillColor rgb="FFFF0000"/>
              <x14:axisColor rgb="FF000000"/>
            </x14:dataBar>
          </x14:cfRule>
          <x14:cfRule type="dataBar" id="{E0F7BD63-8B10-4B96-A01E-0D6262C956A1}">
            <x14:dataBar minLength="0" maxLength="100" gradient="0">
              <x14:cfvo type="num">
                <xm:f>0</xm:f>
              </x14:cfvo>
              <x14:cfvo type="num">
                <xm:f>1</xm:f>
              </x14:cfvo>
              <x14:negativeFillColor rgb="FFFF0000"/>
              <x14:axisColor rgb="FF000000"/>
            </x14:dataBar>
          </x14:cfRule>
          <x14:cfRule type="dataBar" id="{F16E4E23-AA78-4CFC-B5EA-8D01053D1ADB}">
            <x14:dataBar minLength="0" maxLength="100" border="1" negativeBarBorderColorSameAsPositive="0">
              <x14:cfvo type="autoMin"/>
              <x14:cfvo type="autoMax"/>
              <x14:borderColor rgb="FF008AEF"/>
              <x14:negativeFillColor rgb="FFFF0000"/>
              <x14:negativeBorderColor rgb="FFFF0000"/>
              <x14:axisColor rgb="FF000000"/>
            </x14:dataBar>
          </x14:cfRule>
          <xm:sqref>U9:U25</xm:sqref>
        </x14:conditionalFormatting>
        <x14:conditionalFormatting xmlns:xm="http://schemas.microsoft.com/office/excel/2006/main">
          <x14:cfRule type="dataBar" id="{6D44B64A-33DD-409B-BA5D-CCB479E5DB47}">
            <x14:dataBar minLength="0" maxLength="100">
              <x14:cfvo type="num">
                <xm:f>0</xm:f>
              </x14:cfvo>
              <x14:cfvo type="num">
                <xm:f>1</xm:f>
              </x14:cfvo>
              <x14:negativeFillColor rgb="FFFF0000"/>
              <x14:axisColor rgb="FF000000"/>
            </x14:dataBar>
          </x14:cfRule>
          <x14:cfRule type="dataBar" id="{3354B196-2669-4C9E-ADB3-549A1407EB6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3379B2D-CA68-4D7C-9B90-11389F769569}">
            <x14:dataBar minLength="0" maxLength="100">
              <x14:cfvo type="num">
                <xm:f>0</xm:f>
              </x14:cfvo>
              <x14:cfvo type="num">
                <xm:f>1</xm:f>
              </x14:cfvo>
              <x14:negativeFillColor rgb="FFFF0000"/>
              <x14:axisColor rgb="FF000000"/>
            </x14:dataBar>
          </x14:cfRule>
          <x14:cfRule type="dataBar" id="{91E27025-D8D4-489D-991A-6CD61F99A885}">
            <x14:dataBar minLength="0" maxLength="100">
              <x14:cfvo type="autoMin"/>
              <x14:cfvo type="autoMax"/>
              <x14:negativeFillColor rgb="FFFF0000"/>
              <x14:axisColor rgb="FF000000"/>
            </x14:dataBar>
          </x14:cfRule>
          <x14:cfRule type="dataBar" id="{43C9F855-373A-4D58-A838-369E5FE2314F}">
            <x14:dataBar minLength="0" maxLength="100" gradient="0">
              <x14:cfvo type="num">
                <xm:f>0</xm:f>
              </x14:cfvo>
              <x14:cfvo type="num">
                <xm:f>1</xm:f>
              </x14:cfvo>
              <x14:negativeFillColor rgb="FFFF0000"/>
              <x14:axisColor rgb="FF000000"/>
            </x14:dataBar>
          </x14:cfRule>
          <x14:cfRule type="dataBar" id="{B599E6B9-8985-40C0-9974-E693F57813CD}">
            <x14:dataBar minLength="0" maxLength="100" border="1" negativeBarBorderColorSameAsPositive="0">
              <x14:cfvo type="autoMin"/>
              <x14:cfvo type="autoMax"/>
              <x14:borderColor rgb="FF008AEF"/>
              <x14:negativeFillColor rgb="FFFF0000"/>
              <x14:negativeBorderColor rgb="FFFF0000"/>
              <x14:axisColor rgb="FF000000"/>
            </x14:dataBar>
          </x14:cfRule>
          <xm:sqref>U29:U38</xm:sqref>
        </x14:conditionalFormatting>
        <x14:conditionalFormatting xmlns:xm="http://schemas.microsoft.com/office/excel/2006/main">
          <x14:cfRule type="dataBar" id="{961F5ADC-D2CD-4A6F-A877-5E42AF99704E}">
            <x14:dataBar minLength="0" maxLength="100">
              <x14:cfvo type="num">
                <xm:f>0</xm:f>
              </x14:cfvo>
              <x14:cfvo type="num">
                <xm:f>1</xm:f>
              </x14:cfvo>
              <x14:negativeFillColor rgb="FFFF0000"/>
              <x14:axisColor rgb="FF000000"/>
            </x14:dataBar>
          </x14:cfRule>
          <x14:cfRule type="dataBar" id="{FF439D76-E4ED-4E63-837A-8E752C9E7EE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A73470B-CE0B-4267-BB82-D9C2B2EABC60}">
            <x14:dataBar minLength="0" maxLength="100">
              <x14:cfvo type="num">
                <xm:f>0</xm:f>
              </x14:cfvo>
              <x14:cfvo type="num">
                <xm:f>1</xm:f>
              </x14:cfvo>
              <x14:negativeFillColor rgb="FFFF0000"/>
              <x14:axisColor rgb="FF000000"/>
            </x14:dataBar>
          </x14:cfRule>
          <x14:cfRule type="dataBar" id="{CA54B8A6-9EBE-46CE-B3E0-191B6D49222B}">
            <x14:dataBar minLength="0" maxLength="100">
              <x14:cfvo type="autoMin"/>
              <x14:cfvo type="autoMax"/>
              <x14:negativeFillColor rgb="FFFF0000"/>
              <x14:axisColor rgb="FF000000"/>
            </x14:dataBar>
          </x14:cfRule>
          <x14:cfRule type="dataBar" id="{1B0A0A12-D9AB-4F99-BCD0-D26DF965FD8C}">
            <x14:dataBar minLength="0" maxLength="100" gradient="0">
              <x14:cfvo type="num">
                <xm:f>0</xm:f>
              </x14:cfvo>
              <x14:cfvo type="num">
                <xm:f>1</xm:f>
              </x14:cfvo>
              <x14:negativeFillColor rgb="FFFF0000"/>
              <x14:axisColor rgb="FF000000"/>
            </x14:dataBar>
          </x14:cfRule>
          <x14:cfRule type="dataBar" id="{B4A60F76-2998-48B5-9271-9058578B2D95}">
            <x14:dataBar minLength="0" maxLength="100" border="1" negativeBarBorderColorSameAsPositive="0">
              <x14:cfvo type="autoMin"/>
              <x14:cfvo type="autoMax"/>
              <x14:borderColor rgb="FF008AEF"/>
              <x14:negativeFillColor rgb="FFFF0000"/>
              <x14:negativeBorderColor rgb="FFFF0000"/>
              <x14:axisColor rgb="FF000000"/>
            </x14:dataBar>
          </x14:cfRule>
          <xm:sqref>U42:U47</xm:sqref>
        </x14:conditionalFormatting>
        <x14:conditionalFormatting xmlns:xm="http://schemas.microsoft.com/office/excel/2006/main">
          <x14:cfRule type="dataBar" id="{8AE87095-21E4-4823-9EC5-1234DA317ED5}">
            <x14:dataBar minLength="0" maxLength="100">
              <x14:cfvo type="num">
                <xm:f>0</xm:f>
              </x14:cfvo>
              <x14:cfvo type="num">
                <xm:f>1</xm:f>
              </x14:cfvo>
              <x14:negativeFillColor rgb="FFFF0000"/>
              <x14:axisColor rgb="FF000000"/>
            </x14:dataBar>
          </x14:cfRule>
          <x14:cfRule type="dataBar" id="{D86A14E4-E22F-48AF-AC91-DDD3F9B25A7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1767171-F779-41BB-8390-2B06971A4632}">
            <x14:dataBar minLength="0" maxLength="100">
              <x14:cfvo type="num">
                <xm:f>0</xm:f>
              </x14:cfvo>
              <x14:cfvo type="num">
                <xm:f>1</xm:f>
              </x14:cfvo>
              <x14:negativeFillColor rgb="FFFF0000"/>
              <x14:axisColor rgb="FF000000"/>
            </x14:dataBar>
          </x14:cfRule>
          <x14:cfRule type="dataBar" id="{56B731F7-3D73-4E6D-85F0-858604038D78}">
            <x14:dataBar minLength="0" maxLength="100">
              <x14:cfvo type="autoMin"/>
              <x14:cfvo type="autoMax"/>
              <x14:negativeFillColor rgb="FFFF0000"/>
              <x14:axisColor rgb="FF000000"/>
            </x14:dataBar>
          </x14:cfRule>
          <x14:cfRule type="dataBar" id="{3EB84FCE-8BCB-4A51-8F36-626F94D2A533}">
            <x14:dataBar minLength="0" maxLength="100" gradient="0">
              <x14:cfvo type="num">
                <xm:f>0</xm:f>
              </x14:cfvo>
              <x14:cfvo type="num">
                <xm:f>1</xm:f>
              </x14:cfvo>
              <x14:negativeFillColor rgb="FFFF0000"/>
              <x14:axisColor rgb="FF000000"/>
            </x14:dataBar>
          </x14:cfRule>
          <x14:cfRule type="dataBar" id="{C63B9C34-6AD4-4A6B-9171-2FD527405192}">
            <x14:dataBar minLength="0" maxLength="100" border="1" negativeBarBorderColorSameAsPositive="0">
              <x14:cfvo type="autoMin"/>
              <x14:cfvo type="autoMax"/>
              <x14:borderColor rgb="FF008AEF"/>
              <x14:negativeFillColor rgb="FFFF0000"/>
              <x14:negativeBorderColor rgb="FFFF0000"/>
              <x14:axisColor rgb="FF000000"/>
            </x14:dataBar>
          </x14:cfRule>
          <xm:sqref>U51:U56</xm:sqref>
        </x14:conditionalFormatting>
        <x14:conditionalFormatting xmlns:xm="http://schemas.microsoft.com/office/excel/2006/main">
          <x14:cfRule type="dataBar" id="{A356F328-F971-4B2A-8083-D6E8763250AD}">
            <x14:dataBar minLength="0" maxLength="100">
              <x14:cfvo type="num">
                <xm:f>0</xm:f>
              </x14:cfvo>
              <x14:cfvo type="num">
                <xm:f>1</xm:f>
              </x14:cfvo>
              <x14:negativeFillColor rgb="FFFF0000"/>
              <x14:axisColor rgb="FF000000"/>
            </x14:dataBar>
          </x14:cfRule>
          <x14:cfRule type="dataBar" id="{37DC7F5B-E1DE-453B-95B8-EC41E1D03F3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47E8F5B-1E2B-4751-98C6-09014553D92E}">
            <x14:dataBar minLength="0" maxLength="100">
              <x14:cfvo type="num">
                <xm:f>0</xm:f>
              </x14:cfvo>
              <x14:cfvo type="num">
                <xm:f>1</xm:f>
              </x14:cfvo>
              <x14:negativeFillColor rgb="FFFF0000"/>
              <x14:axisColor rgb="FF000000"/>
            </x14:dataBar>
          </x14:cfRule>
          <x14:cfRule type="dataBar" id="{8E58AD0B-D821-4EF9-85BD-4408854422FA}">
            <x14:dataBar minLength="0" maxLength="100">
              <x14:cfvo type="autoMin"/>
              <x14:cfvo type="autoMax"/>
              <x14:negativeFillColor rgb="FFFF0000"/>
              <x14:axisColor rgb="FF000000"/>
            </x14:dataBar>
          </x14:cfRule>
          <x14:cfRule type="dataBar" id="{613032A5-6567-4966-94A4-3AB6646E5FBD}">
            <x14:dataBar minLength="0" maxLength="100" gradient="0">
              <x14:cfvo type="num">
                <xm:f>0</xm:f>
              </x14:cfvo>
              <x14:cfvo type="num">
                <xm:f>1</xm:f>
              </x14:cfvo>
              <x14:negativeFillColor rgb="FFFF0000"/>
              <x14:axisColor rgb="FF000000"/>
            </x14:dataBar>
          </x14:cfRule>
          <x14:cfRule type="dataBar" id="{62AFBFCA-B004-4266-AD2E-EF6FA5D36342}">
            <x14:dataBar minLength="0" maxLength="100" border="1" negativeBarBorderColorSameAsPositive="0">
              <x14:cfvo type="autoMin"/>
              <x14:cfvo type="autoMax"/>
              <x14:borderColor rgb="FF008AEF"/>
              <x14:negativeFillColor rgb="FFFF0000"/>
              <x14:negativeBorderColor rgb="FFFF0000"/>
              <x14:axisColor rgb="FF000000"/>
            </x14:dataBar>
          </x14:cfRule>
          <xm:sqref>U59:U64</xm:sqref>
        </x14:conditionalFormatting>
        <x14:conditionalFormatting xmlns:xm="http://schemas.microsoft.com/office/excel/2006/main">
          <x14:cfRule type="dataBar" id="{DBB7012A-52D3-4878-BB5A-399BAC9A3201}">
            <x14:dataBar minLength="0" maxLength="100">
              <x14:cfvo type="num">
                <xm:f>0</xm:f>
              </x14:cfvo>
              <x14:cfvo type="num">
                <xm:f>1</xm:f>
              </x14:cfvo>
              <x14:negativeFillColor rgb="FFFF0000"/>
              <x14:axisColor rgb="FF000000"/>
            </x14:dataBar>
          </x14:cfRule>
          <x14:cfRule type="dataBar" id="{C25049AF-EB90-4910-914A-BC1F39649F7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FEC2D7C-EDDE-4C1C-8CC3-9795EEBE952C}">
            <x14:dataBar minLength="0" maxLength="100">
              <x14:cfvo type="num">
                <xm:f>0</xm:f>
              </x14:cfvo>
              <x14:cfvo type="num">
                <xm:f>1</xm:f>
              </x14:cfvo>
              <x14:negativeFillColor rgb="FFFF0000"/>
              <x14:axisColor rgb="FF000000"/>
            </x14:dataBar>
          </x14:cfRule>
          <x14:cfRule type="dataBar" id="{0B2583D8-4D7F-44BB-9C75-BB843DBB9B5E}">
            <x14:dataBar minLength="0" maxLength="100">
              <x14:cfvo type="autoMin"/>
              <x14:cfvo type="autoMax"/>
              <x14:negativeFillColor rgb="FFFF0000"/>
              <x14:axisColor rgb="FF000000"/>
            </x14:dataBar>
          </x14:cfRule>
          <x14:cfRule type="dataBar" id="{3A40C74A-27FB-45F4-B736-6B7671297D0C}">
            <x14:dataBar minLength="0" maxLength="100" gradient="0">
              <x14:cfvo type="num">
                <xm:f>0</xm:f>
              </x14:cfvo>
              <x14:cfvo type="num">
                <xm:f>1</xm:f>
              </x14:cfvo>
              <x14:negativeFillColor rgb="FFFF0000"/>
              <x14:axisColor rgb="FF000000"/>
            </x14:dataBar>
          </x14:cfRule>
          <x14:cfRule type="dataBar" id="{62C6898B-A266-42B0-8D9C-F7D21E7685F5}">
            <x14:dataBar minLength="0" maxLength="100" border="1" negativeBarBorderColorSameAsPositive="0">
              <x14:cfvo type="autoMin"/>
              <x14:cfvo type="autoMax"/>
              <x14:borderColor rgb="FF008AEF"/>
              <x14:negativeFillColor rgb="FFFF0000"/>
              <x14:negativeBorderColor rgb="FFFF0000"/>
              <x14:axisColor rgb="FF000000"/>
            </x14:dataBar>
          </x14:cfRule>
          <xm:sqref>U67:U72</xm:sqref>
        </x14:conditionalFormatting>
        <x14:conditionalFormatting xmlns:xm="http://schemas.microsoft.com/office/excel/2006/main">
          <x14:cfRule type="dataBar" id="{6E9439C7-A5E1-4B71-9848-4800D25DA901}">
            <x14:dataBar minLength="0" maxLength="100">
              <x14:cfvo type="num">
                <xm:f>0</xm:f>
              </x14:cfvo>
              <x14:cfvo type="num">
                <xm:f>1</xm:f>
              </x14:cfvo>
              <x14:negativeFillColor rgb="FFFF0000"/>
              <x14:axisColor rgb="FF000000"/>
            </x14:dataBar>
          </x14:cfRule>
          <x14:cfRule type="dataBar" id="{ED8A2DF8-B0A9-4E55-9781-68051347686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5618588-66F4-4A19-87BB-3DE473B9B76C}">
            <x14:dataBar minLength="0" maxLength="100">
              <x14:cfvo type="num">
                <xm:f>0</xm:f>
              </x14:cfvo>
              <x14:cfvo type="num">
                <xm:f>1</xm:f>
              </x14:cfvo>
              <x14:negativeFillColor rgb="FFFF0000"/>
              <x14:axisColor rgb="FF000000"/>
            </x14:dataBar>
          </x14:cfRule>
          <x14:cfRule type="dataBar" id="{020CF561-1CCD-4BD8-88FB-809347BC7835}">
            <x14:dataBar minLength="0" maxLength="100">
              <x14:cfvo type="autoMin"/>
              <x14:cfvo type="autoMax"/>
              <x14:negativeFillColor rgb="FFFF0000"/>
              <x14:axisColor rgb="FF000000"/>
            </x14:dataBar>
          </x14:cfRule>
          <x14:cfRule type="dataBar" id="{FF6B100C-9797-4D1C-93EF-69BC63CD5EEE}">
            <x14:dataBar minLength="0" maxLength="100" gradient="0">
              <x14:cfvo type="num">
                <xm:f>0</xm:f>
              </x14:cfvo>
              <x14:cfvo type="num">
                <xm:f>1</xm:f>
              </x14:cfvo>
              <x14:negativeFillColor rgb="FFFF0000"/>
              <x14:axisColor rgb="FF000000"/>
            </x14:dataBar>
          </x14:cfRule>
          <x14:cfRule type="dataBar" id="{49815C12-DD6C-48FB-9C9F-3A77C44A1A93}">
            <x14:dataBar minLength="0" maxLength="100" border="1" negativeBarBorderColorSameAsPositive="0">
              <x14:cfvo type="autoMin"/>
              <x14:cfvo type="autoMax"/>
              <x14:borderColor rgb="FF008AEF"/>
              <x14:negativeFillColor rgb="FFFF0000"/>
              <x14:negativeBorderColor rgb="FFFF0000"/>
              <x14:axisColor rgb="FF000000"/>
            </x14:dataBar>
          </x14:cfRule>
          <xm:sqref>V9:V25</xm:sqref>
        </x14:conditionalFormatting>
        <x14:conditionalFormatting xmlns:xm="http://schemas.microsoft.com/office/excel/2006/main">
          <x14:cfRule type="dataBar" id="{E54BA123-A237-453F-B60F-3CBAB307A20D}">
            <x14:dataBar minLength="0" maxLength="100">
              <x14:cfvo type="num">
                <xm:f>0</xm:f>
              </x14:cfvo>
              <x14:cfvo type="num">
                <xm:f>1</xm:f>
              </x14:cfvo>
              <x14:negativeFillColor rgb="FFFF0000"/>
              <x14:axisColor rgb="FF000000"/>
            </x14:dataBar>
          </x14:cfRule>
          <x14:cfRule type="dataBar" id="{BE16434A-7905-4788-B898-3C42ADE23E4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820CCF8-79FF-4708-B893-47757AAE3BE4}">
            <x14:dataBar minLength="0" maxLength="100">
              <x14:cfvo type="num">
                <xm:f>0</xm:f>
              </x14:cfvo>
              <x14:cfvo type="num">
                <xm:f>1</xm:f>
              </x14:cfvo>
              <x14:negativeFillColor rgb="FFFF0000"/>
              <x14:axisColor rgb="FF000000"/>
            </x14:dataBar>
          </x14:cfRule>
          <x14:cfRule type="dataBar" id="{03F6C4E3-F9C8-4561-B08D-45D63C32B78D}">
            <x14:dataBar minLength="0" maxLength="100">
              <x14:cfvo type="autoMin"/>
              <x14:cfvo type="autoMax"/>
              <x14:negativeFillColor rgb="FFFF0000"/>
              <x14:axisColor rgb="FF000000"/>
            </x14:dataBar>
          </x14:cfRule>
          <x14:cfRule type="dataBar" id="{250E1F04-8430-42AA-94AC-4E2C4993619A}">
            <x14:dataBar minLength="0" maxLength="100" gradient="0">
              <x14:cfvo type="num">
                <xm:f>0</xm:f>
              </x14:cfvo>
              <x14:cfvo type="num">
                <xm:f>1</xm:f>
              </x14:cfvo>
              <x14:negativeFillColor rgb="FFFF0000"/>
              <x14:axisColor rgb="FF000000"/>
            </x14:dataBar>
          </x14:cfRule>
          <x14:cfRule type="dataBar" id="{598B65DF-0018-46D2-99C6-7D81D105AC13}">
            <x14:dataBar minLength="0" maxLength="100" border="1" negativeBarBorderColorSameAsPositive="0">
              <x14:cfvo type="autoMin"/>
              <x14:cfvo type="autoMax"/>
              <x14:borderColor rgb="FF008AEF"/>
              <x14:negativeFillColor rgb="FFFF0000"/>
              <x14:negativeBorderColor rgb="FFFF0000"/>
              <x14:axisColor rgb="FF000000"/>
            </x14:dataBar>
          </x14:cfRule>
          <xm:sqref>V29:V38</xm:sqref>
        </x14:conditionalFormatting>
        <x14:conditionalFormatting xmlns:xm="http://schemas.microsoft.com/office/excel/2006/main">
          <x14:cfRule type="dataBar" id="{B2289A8D-5CF1-4B7F-AE50-2E8D66336C4A}">
            <x14:dataBar minLength="0" maxLength="100">
              <x14:cfvo type="num">
                <xm:f>0</xm:f>
              </x14:cfvo>
              <x14:cfvo type="num">
                <xm:f>1</xm:f>
              </x14:cfvo>
              <x14:negativeFillColor rgb="FFFF0000"/>
              <x14:axisColor rgb="FF000000"/>
            </x14:dataBar>
          </x14:cfRule>
          <x14:cfRule type="dataBar" id="{9E41895C-E7BC-4AAB-A404-18A49656E2A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F430635-6A7B-4AE5-96EF-F4D9AA38DC7F}">
            <x14:dataBar minLength="0" maxLength="100">
              <x14:cfvo type="num">
                <xm:f>0</xm:f>
              </x14:cfvo>
              <x14:cfvo type="num">
                <xm:f>1</xm:f>
              </x14:cfvo>
              <x14:negativeFillColor rgb="FFFF0000"/>
              <x14:axisColor rgb="FF000000"/>
            </x14:dataBar>
          </x14:cfRule>
          <x14:cfRule type="dataBar" id="{F9CB5980-2E38-4CE8-B67A-1DA2CD439803}">
            <x14:dataBar minLength="0" maxLength="100">
              <x14:cfvo type="autoMin"/>
              <x14:cfvo type="autoMax"/>
              <x14:negativeFillColor rgb="FFFF0000"/>
              <x14:axisColor rgb="FF000000"/>
            </x14:dataBar>
          </x14:cfRule>
          <x14:cfRule type="dataBar" id="{B48828DD-868D-4A65-B969-20357C2AB297}">
            <x14:dataBar minLength="0" maxLength="100" gradient="0">
              <x14:cfvo type="num">
                <xm:f>0</xm:f>
              </x14:cfvo>
              <x14:cfvo type="num">
                <xm:f>1</xm:f>
              </x14:cfvo>
              <x14:negativeFillColor rgb="FFFF0000"/>
              <x14:axisColor rgb="FF000000"/>
            </x14:dataBar>
          </x14:cfRule>
          <x14:cfRule type="dataBar" id="{1B848A0D-5DDC-4AFF-AEE5-DB328CCC04D9}">
            <x14:dataBar minLength="0" maxLength="100" border="1" negativeBarBorderColorSameAsPositive="0">
              <x14:cfvo type="autoMin"/>
              <x14:cfvo type="autoMax"/>
              <x14:borderColor rgb="FF008AEF"/>
              <x14:negativeFillColor rgb="FFFF0000"/>
              <x14:negativeBorderColor rgb="FFFF0000"/>
              <x14:axisColor rgb="FF000000"/>
            </x14:dataBar>
          </x14:cfRule>
          <xm:sqref>V42:V47</xm:sqref>
        </x14:conditionalFormatting>
        <x14:conditionalFormatting xmlns:xm="http://schemas.microsoft.com/office/excel/2006/main">
          <x14:cfRule type="dataBar" id="{F28A6038-1521-406E-A582-EB66745B8CAE}">
            <x14:dataBar minLength="0" maxLength="100">
              <x14:cfvo type="num">
                <xm:f>0</xm:f>
              </x14:cfvo>
              <x14:cfvo type="num">
                <xm:f>1</xm:f>
              </x14:cfvo>
              <x14:negativeFillColor rgb="FFFF0000"/>
              <x14:axisColor rgb="FF000000"/>
            </x14:dataBar>
          </x14:cfRule>
          <x14:cfRule type="dataBar" id="{DC449E3C-A16C-426F-87A1-8DB1B574713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7496B69-78E6-48D8-87EE-332CA3D997DF}">
            <x14:dataBar minLength="0" maxLength="100">
              <x14:cfvo type="num">
                <xm:f>0</xm:f>
              </x14:cfvo>
              <x14:cfvo type="num">
                <xm:f>1</xm:f>
              </x14:cfvo>
              <x14:negativeFillColor rgb="FFFF0000"/>
              <x14:axisColor rgb="FF000000"/>
            </x14:dataBar>
          </x14:cfRule>
          <x14:cfRule type="dataBar" id="{C892C824-C4F4-4E55-87A6-27096108A884}">
            <x14:dataBar minLength="0" maxLength="100">
              <x14:cfvo type="autoMin"/>
              <x14:cfvo type="autoMax"/>
              <x14:negativeFillColor rgb="FFFF0000"/>
              <x14:axisColor rgb="FF000000"/>
            </x14:dataBar>
          </x14:cfRule>
          <x14:cfRule type="dataBar" id="{4F22366A-434B-4CCE-A748-611BE0CB81DB}">
            <x14:dataBar minLength="0" maxLength="100" gradient="0">
              <x14:cfvo type="num">
                <xm:f>0</xm:f>
              </x14:cfvo>
              <x14:cfvo type="num">
                <xm:f>1</xm:f>
              </x14:cfvo>
              <x14:negativeFillColor rgb="FFFF0000"/>
              <x14:axisColor rgb="FF000000"/>
            </x14:dataBar>
          </x14:cfRule>
          <x14:cfRule type="dataBar" id="{BE9E54F9-D563-43AB-B43D-96C90A5B4D28}">
            <x14:dataBar minLength="0" maxLength="100" border="1" negativeBarBorderColorSameAsPositive="0">
              <x14:cfvo type="autoMin"/>
              <x14:cfvo type="autoMax"/>
              <x14:borderColor rgb="FF008AEF"/>
              <x14:negativeFillColor rgb="FFFF0000"/>
              <x14:negativeBorderColor rgb="FFFF0000"/>
              <x14:axisColor rgb="FF000000"/>
            </x14:dataBar>
          </x14:cfRule>
          <xm:sqref>V51:V56</xm:sqref>
        </x14:conditionalFormatting>
        <x14:conditionalFormatting xmlns:xm="http://schemas.microsoft.com/office/excel/2006/main">
          <x14:cfRule type="dataBar" id="{65F0B514-058E-452A-AE9E-B249955821FB}">
            <x14:dataBar minLength="0" maxLength="100">
              <x14:cfvo type="num">
                <xm:f>0</xm:f>
              </x14:cfvo>
              <x14:cfvo type="num">
                <xm:f>1</xm:f>
              </x14:cfvo>
              <x14:negativeFillColor rgb="FFFF0000"/>
              <x14:axisColor rgb="FF000000"/>
            </x14:dataBar>
          </x14:cfRule>
          <x14:cfRule type="dataBar" id="{3C84BBA2-BAB7-4EEA-B892-DA495C1B3A3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374D001-72D4-4C47-AC82-44EF305F5A03}">
            <x14:dataBar minLength="0" maxLength="100">
              <x14:cfvo type="num">
                <xm:f>0</xm:f>
              </x14:cfvo>
              <x14:cfvo type="num">
                <xm:f>1</xm:f>
              </x14:cfvo>
              <x14:negativeFillColor rgb="FFFF0000"/>
              <x14:axisColor rgb="FF000000"/>
            </x14:dataBar>
          </x14:cfRule>
          <x14:cfRule type="dataBar" id="{CFD1A64E-842F-4FF5-9C33-5D5389DBB3A0}">
            <x14:dataBar minLength="0" maxLength="100">
              <x14:cfvo type="autoMin"/>
              <x14:cfvo type="autoMax"/>
              <x14:negativeFillColor rgb="FFFF0000"/>
              <x14:axisColor rgb="FF000000"/>
            </x14:dataBar>
          </x14:cfRule>
          <x14:cfRule type="dataBar" id="{9C8E12A1-D4DC-4D1B-8BC7-6526F93D7436}">
            <x14:dataBar minLength="0" maxLength="100" gradient="0">
              <x14:cfvo type="num">
                <xm:f>0</xm:f>
              </x14:cfvo>
              <x14:cfvo type="num">
                <xm:f>1</xm:f>
              </x14:cfvo>
              <x14:negativeFillColor rgb="FFFF0000"/>
              <x14:axisColor rgb="FF000000"/>
            </x14:dataBar>
          </x14:cfRule>
          <x14:cfRule type="dataBar" id="{ED35D1B6-8016-436B-86A5-8812DD054A2C}">
            <x14:dataBar minLength="0" maxLength="100" border="1" negativeBarBorderColorSameAsPositive="0">
              <x14:cfvo type="autoMin"/>
              <x14:cfvo type="autoMax"/>
              <x14:borderColor rgb="FF008AEF"/>
              <x14:negativeFillColor rgb="FFFF0000"/>
              <x14:negativeBorderColor rgb="FFFF0000"/>
              <x14:axisColor rgb="FF000000"/>
            </x14:dataBar>
          </x14:cfRule>
          <xm:sqref>V59:V64</xm:sqref>
        </x14:conditionalFormatting>
        <x14:conditionalFormatting xmlns:xm="http://schemas.microsoft.com/office/excel/2006/main">
          <x14:cfRule type="dataBar" id="{1A3E2EC6-099F-4FE5-B988-6E542BB33A1E}">
            <x14:dataBar minLength="0" maxLength="100">
              <x14:cfvo type="num">
                <xm:f>0</xm:f>
              </x14:cfvo>
              <x14:cfvo type="num">
                <xm:f>1</xm:f>
              </x14:cfvo>
              <x14:negativeFillColor rgb="FFFF0000"/>
              <x14:axisColor rgb="FF000000"/>
            </x14:dataBar>
          </x14:cfRule>
          <x14:cfRule type="dataBar" id="{A07A52F2-D646-45FD-9693-BBEC439B737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8B8F0CDB-BB64-4396-AC68-B75761EDBBD6}">
            <x14:dataBar minLength="0" maxLength="100">
              <x14:cfvo type="num">
                <xm:f>0</xm:f>
              </x14:cfvo>
              <x14:cfvo type="num">
                <xm:f>1</xm:f>
              </x14:cfvo>
              <x14:negativeFillColor rgb="FFFF0000"/>
              <x14:axisColor rgb="FF000000"/>
            </x14:dataBar>
          </x14:cfRule>
          <x14:cfRule type="dataBar" id="{7BEBB443-27EB-43B0-9B23-D40FB52433BC}">
            <x14:dataBar minLength="0" maxLength="100">
              <x14:cfvo type="autoMin"/>
              <x14:cfvo type="autoMax"/>
              <x14:negativeFillColor rgb="FFFF0000"/>
              <x14:axisColor rgb="FF000000"/>
            </x14:dataBar>
          </x14:cfRule>
          <x14:cfRule type="dataBar" id="{8E8F5942-09AC-4522-90BA-BE1829DF66EB}">
            <x14:dataBar minLength="0" maxLength="100" gradient="0">
              <x14:cfvo type="num">
                <xm:f>0</xm:f>
              </x14:cfvo>
              <x14:cfvo type="num">
                <xm:f>1</xm:f>
              </x14:cfvo>
              <x14:negativeFillColor rgb="FFFF0000"/>
              <x14:axisColor rgb="FF000000"/>
            </x14:dataBar>
          </x14:cfRule>
          <x14:cfRule type="dataBar" id="{FE18443E-C9FE-4C21-A47E-32003E5F64B8}">
            <x14:dataBar minLength="0" maxLength="100" border="1" negativeBarBorderColorSameAsPositive="0">
              <x14:cfvo type="autoMin"/>
              <x14:cfvo type="autoMax"/>
              <x14:borderColor rgb="FF008AEF"/>
              <x14:negativeFillColor rgb="FFFF0000"/>
              <x14:negativeBorderColor rgb="FFFF0000"/>
              <x14:axisColor rgb="FF000000"/>
            </x14:dataBar>
          </x14:cfRule>
          <xm:sqref>V67:V72</xm:sqref>
        </x14:conditionalFormatting>
        <x14:conditionalFormatting xmlns:xm="http://schemas.microsoft.com/office/excel/2006/main">
          <x14:cfRule type="dataBar" id="{04EB97F0-C25D-45C5-9B0C-7F45E6DB0AAC}">
            <x14:dataBar minLength="0" maxLength="100">
              <x14:cfvo type="num">
                <xm:f>0</xm:f>
              </x14:cfvo>
              <x14:cfvo type="num">
                <xm:f>1</xm:f>
              </x14:cfvo>
              <x14:negativeFillColor rgb="FFFF0000"/>
              <x14:axisColor rgb="FF000000"/>
            </x14:dataBar>
          </x14:cfRule>
          <x14:cfRule type="dataBar" id="{CDDE1FB0-CF4E-4FB1-9E08-DE45C9B0FDA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0F37D6E-3782-4A7B-BC0C-0D2A3BA8E08F}">
            <x14:dataBar minLength="0" maxLength="100">
              <x14:cfvo type="num">
                <xm:f>0</xm:f>
              </x14:cfvo>
              <x14:cfvo type="num">
                <xm:f>1</xm:f>
              </x14:cfvo>
              <x14:negativeFillColor rgb="FFFF0000"/>
              <x14:axisColor rgb="FF000000"/>
            </x14:dataBar>
          </x14:cfRule>
          <x14:cfRule type="dataBar" id="{BD41CE05-E39C-4886-89C1-3FD55704CD83}">
            <x14:dataBar minLength="0" maxLength="100">
              <x14:cfvo type="autoMin"/>
              <x14:cfvo type="autoMax"/>
              <x14:negativeFillColor rgb="FFFF0000"/>
              <x14:axisColor rgb="FF000000"/>
            </x14:dataBar>
          </x14:cfRule>
          <x14:cfRule type="dataBar" id="{7AA46931-9FD4-468F-BBE1-1FC661AFA6E6}">
            <x14:dataBar minLength="0" maxLength="100" gradient="0">
              <x14:cfvo type="num">
                <xm:f>0</xm:f>
              </x14:cfvo>
              <x14:cfvo type="num">
                <xm:f>1</xm:f>
              </x14:cfvo>
              <x14:negativeFillColor rgb="FFFF0000"/>
              <x14:axisColor rgb="FF000000"/>
            </x14:dataBar>
          </x14:cfRule>
          <x14:cfRule type="dataBar" id="{7CB57580-9E21-43B0-A2C1-05892A5F4A6D}">
            <x14:dataBar minLength="0" maxLength="100" border="1" negativeBarBorderColorSameAsPositive="0">
              <x14:cfvo type="autoMin"/>
              <x14:cfvo type="autoMax"/>
              <x14:borderColor rgb="FF008AEF"/>
              <x14:negativeFillColor rgb="FFFF0000"/>
              <x14:negativeBorderColor rgb="FFFF0000"/>
              <x14:axisColor rgb="FF000000"/>
            </x14:dataBar>
          </x14:cfRule>
          <xm:sqref>W9:W25</xm:sqref>
        </x14:conditionalFormatting>
        <x14:conditionalFormatting xmlns:xm="http://schemas.microsoft.com/office/excel/2006/main">
          <x14:cfRule type="dataBar" id="{1319882A-CFF6-4F42-9E66-564B22344257}">
            <x14:dataBar minLength="0" maxLength="100">
              <x14:cfvo type="num">
                <xm:f>0</xm:f>
              </x14:cfvo>
              <x14:cfvo type="num">
                <xm:f>1</xm:f>
              </x14:cfvo>
              <x14:negativeFillColor rgb="FFFF0000"/>
              <x14:axisColor rgb="FF000000"/>
            </x14:dataBar>
          </x14:cfRule>
          <x14:cfRule type="dataBar" id="{5464E6BA-5823-4347-87EA-2A86717CF27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69D81B3-FE13-47AD-9A01-3EC3BF9C7768}">
            <x14:dataBar minLength="0" maxLength="100">
              <x14:cfvo type="num">
                <xm:f>0</xm:f>
              </x14:cfvo>
              <x14:cfvo type="num">
                <xm:f>1</xm:f>
              </x14:cfvo>
              <x14:negativeFillColor rgb="FFFF0000"/>
              <x14:axisColor rgb="FF000000"/>
            </x14:dataBar>
          </x14:cfRule>
          <x14:cfRule type="dataBar" id="{2EE34E13-BAB7-42EF-A80C-BDAC3C72D8D7}">
            <x14:dataBar minLength="0" maxLength="100">
              <x14:cfvo type="autoMin"/>
              <x14:cfvo type="autoMax"/>
              <x14:negativeFillColor rgb="FFFF0000"/>
              <x14:axisColor rgb="FF000000"/>
            </x14:dataBar>
          </x14:cfRule>
          <x14:cfRule type="dataBar" id="{E959C84E-FE60-4A16-A2A6-5AC407D71C06}">
            <x14:dataBar minLength="0" maxLength="100" gradient="0">
              <x14:cfvo type="num">
                <xm:f>0</xm:f>
              </x14:cfvo>
              <x14:cfvo type="num">
                <xm:f>1</xm:f>
              </x14:cfvo>
              <x14:negativeFillColor rgb="FFFF0000"/>
              <x14:axisColor rgb="FF000000"/>
            </x14:dataBar>
          </x14:cfRule>
          <x14:cfRule type="dataBar" id="{B7F96B9C-7C8F-40B8-BABD-1B23839C9FB7}">
            <x14:dataBar minLength="0" maxLength="100" border="1" negativeBarBorderColorSameAsPositive="0">
              <x14:cfvo type="autoMin"/>
              <x14:cfvo type="autoMax"/>
              <x14:borderColor rgb="FF008AEF"/>
              <x14:negativeFillColor rgb="FFFF0000"/>
              <x14:negativeBorderColor rgb="FFFF0000"/>
              <x14:axisColor rgb="FF000000"/>
            </x14:dataBar>
          </x14:cfRule>
          <xm:sqref>W29:W38</xm:sqref>
        </x14:conditionalFormatting>
        <x14:conditionalFormatting xmlns:xm="http://schemas.microsoft.com/office/excel/2006/main">
          <x14:cfRule type="dataBar" id="{050F3C1B-0D41-43FA-B05C-476F7D17FFC7}">
            <x14:dataBar minLength="0" maxLength="100">
              <x14:cfvo type="num">
                <xm:f>0</xm:f>
              </x14:cfvo>
              <x14:cfvo type="num">
                <xm:f>1</xm:f>
              </x14:cfvo>
              <x14:negativeFillColor rgb="FFFF0000"/>
              <x14:axisColor rgb="FF000000"/>
            </x14:dataBar>
          </x14:cfRule>
          <x14:cfRule type="dataBar" id="{83FFAE08-803F-40F7-875C-DEA1A355DFD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22BD2A9C-6F78-4341-9677-7B2E6B6142DD}">
            <x14:dataBar minLength="0" maxLength="100">
              <x14:cfvo type="num">
                <xm:f>0</xm:f>
              </x14:cfvo>
              <x14:cfvo type="num">
                <xm:f>1</xm:f>
              </x14:cfvo>
              <x14:negativeFillColor rgb="FFFF0000"/>
              <x14:axisColor rgb="FF000000"/>
            </x14:dataBar>
          </x14:cfRule>
          <x14:cfRule type="dataBar" id="{68016095-6392-49B1-92D0-DB3CDB64A3CB}">
            <x14:dataBar minLength="0" maxLength="100">
              <x14:cfvo type="autoMin"/>
              <x14:cfvo type="autoMax"/>
              <x14:negativeFillColor rgb="FFFF0000"/>
              <x14:axisColor rgb="FF000000"/>
            </x14:dataBar>
          </x14:cfRule>
          <x14:cfRule type="dataBar" id="{D74A4C57-6FA6-4F1C-863A-6D6DF79EEFB9}">
            <x14:dataBar minLength="0" maxLength="100" gradient="0">
              <x14:cfvo type="num">
                <xm:f>0</xm:f>
              </x14:cfvo>
              <x14:cfvo type="num">
                <xm:f>1</xm:f>
              </x14:cfvo>
              <x14:negativeFillColor rgb="FFFF0000"/>
              <x14:axisColor rgb="FF000000"/>
            </x14:dataBar>
          </x14:cfRule>
          <x14:cfRule type="dataBar" id="{AB837E74-0E84-4F41-BC0A-788BB6B2780E}">
            <x14:dataBar minLength="0" maxLength="100" border="1" negativeBarBorderColorSameAsPositive="0">
              <x14:cfvo type="autoMin"/>
              <x14:cfvo type="autoMax"/>
              <x14:borderColor rgb="FF008AEF"/>
              <x14:negativeFillColor rgb="FFFF0000"/>
              <x14:negativeBorderColor rgb="FFFF0000"/>
              <x14:axisColor rgb="FF000000"/>
            </x14:dataBar>
          </x14:cfRule>
          <xm:sqref>W42:W47</xm:sqref>
        </x14:conditionalFormatting>
        <x14:conditionalFormatting xmlns:xm="http://schemas.microsoft.com/office/excel/2006/main">
          <x14:cfRule type="dataBar" id="{94A8D7F5-7EEC-4499-B8E4-683E9971A68C}">
            <x14:dataBar minLength="0" maxLength="100">
              <x14:cfvo type="num">
                <xm:f>0</xm:f>
              </x14:cfvo>
              <x14:cfvo type="num">
                <xm:f>1</xm:f>
              </x14:cfvo>
              <x14:negativeFillColor rgb="FFFF0000"/>
              <x14:axisColor rgb="FF000000"/>
            </x14:dataBar>
          </x14:cfRule>
          <x14:cfRule type="dataBar" id="{22F01DB3-2976-4AEB-972B-E962A62C7FA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6FCD018-83DD-47A4-B7BC-BB60143BBAA8}">
            <x14:dataBar minLength="0" maxLength="100">
              <x14:cfvo type="num">
                <xm:f>0</xm:f>
              </x14:cfvo>
              <x14:cfvo type="num">
                <xm:f>1</xm:f>
              </x14:cfvo>
              <x14:negativeFillColor rgb="FFFF0000"/>
              <x14:axisColor rgb="FF000000"/>
            </x14:dataBar>
          </x14:cfRule>
          <x14:cfRule type="dataBar" id="{B8EE205D-85E4-4428-A55D-CD2B0E529AF4}">
            <x14:dataBar minLength="0" maxLength="100">
              <x14:cfvo type="autoMin"/>
              <x14:cfvo type="autoMax"/>
              <x14:negativeFillColor rgb="FFFF0000"/>
              <x14:axisColor rgb="FF000000"/>
            </x14:dataBar>
          </x14:cfRule>
          <x14:cfRule type="dataBar" id="{C01F297F-0B71-444E-9975-30EAFF51DE16}">
            <x14:dataBar minLength="0" maxLength="100" gradient="0">
              <x14:cfvo type="num">
                <xm:f>0</xm:f>
              </x14:cfvo>
              <x14:cfvo type="num">
                <xm:f>1</xm:f>
              </x14:cfvo>
              <x14:negativeFillColor rgb="FFFF0000"/>
              <x14:axisColor rgb="FF000000"/>
            </x14:dataBar>
          </x14:cfRule>
          <x14:cfRule type="dataBar" id="{4155FAB0-C815-46FB-9DF2-35AB72667CB6}">
            <x14:dataBar minLength="0" maxLength="100" border="1" negativeBarBorderColorSameAsPositive="0">
              <x14:cfvo type="autoMin"/>
              <x14:cfvo type="autoMax"/>
              <x14:borderColor rgb="FF008AEF"/>
              <x14:negativeFillColor rgb="FFFF0000"/>
              <x14:negativeBorderColor rgb="FFFF0000"/>
              <x14:axisColor rgb="FF000000"/>
            </x14:dataBar>
          </x14:cfRule>
          <xm:sqref>W51:W56</xm:sqref>
        </x14:conditionalFormatting>
        <x14:conditionalFormatting xmlns:xm="http://schemas.microsoft.com/office/excel/2006/main">
          <x14:cfRule type="dataBar" id="{472A7D3C-D7C0-4107-9BED-4719F971583C}">
            <x14:dataBar minLength="0" maxLength="100">
              <x14:cfvo type="num">
                <xm:f>0</xm:f>
              </x14:cfvo>
              <x14:cfvo type="num">
                <xm:f>1</xm:f>
              </x14:cfvo>
              <x14:negativeFillColor rgb="FFFF0000"/>
              <x14:axisColor rgb="FF000000"/>
            </x14:dataBar>
          </x14:cfRule>
          <x14:cfRule type="dataBar" id="{A9BAEBA5-54D3-44F8-8FD5-3FDD9E4EB15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90DA20E-3623-4349-9C18-A7B95A249495}">
            <x14:dataBar minLength="0" maxLength="100">
              <x14:cfvo type="num">
                <xm:f>0</xm:f>
              </x14:cfvo>
              <x14:cfvo type="num">
                <xm:f>1</xm:f>
              </x14:cfvo>
              <x14:negativeFillColor rgb="FFFF0000"/>
              <x14:axisColor rgb="FF000000"/>
            </x14:dataBar>
          </x14:cfRule>
          <x14:cfRule type="dataBar" id="{0C3E489D-53AD-43E0-8B2B-1CB2D8B8157D}">
            <x14:dataBar minLength="0" maxLength="100">
              <x14:cfvo type="autoMin"/>
              <x14:cfvo type="autoMax"/>
              <x14:negativeFillColor rgb="FFFF0000"/>
              <x14:axisColor rgb="FF000000"/>
            </x14:dataBar>
          </x14:cfRule>
          <x14:cfRule type="dataBar" id="{2E410E2E-E194-4F32-94C7-F0C0B4F210EC}">
            <x14:dataBar minLength="0" maxLength="100" gradient="0">
              <x14:cfvo type="num">
                <xm:f>0</xm:f>
              </x14:cfvo>
              <x14:cfvo type="num">
                <xm:f>1</xm:f>
              </x14:cfvo>
              <x14:negativeFillColor rgb="FFFF0000"/>
              <x14:axisColor rgb="FF000000"/>
            </x14:dataBar>
          </x14:cfRule>
          <x14:cfRule type="dataBar" id="{8075CF17-071D-4390-BF7D-EB3E5EA28AEB}">
            <x14:dataBar minLength="0" maxLength="100" border="1" negativeBarBorderColorSameAsPositive="0">
              <x14:cfvo type="autoMin"/>
              <x14:cfvo type="autoMax"/>
              <x14:borderColor rgb="FF008AEF"/>
              <x14:negativeFillColor rgb="FFFF0000"/>
              <x14:negativeBorderColor rgb="FFFF0000"/>
              <x14:axisColor rgb="FF000000"/>
            </x14:dataBar>
          </x14:cfRule>
          <xm:sqref>W59:W64</xm:sqref>
        </x14:conditionalFormatting>
        <x14:conditionalFormatting xmlns:xm="http://schemas.microsoft.com/office/excel/2006/main">
          <x14:cfRule type="dataBar" id="{09272399-22C7-4E34-8DA5-3CAFEEC0116A}">
            <x14:dataBar minLength="0" maxLength="100">
              <x14:cfvo type="num">
                <xm:f>0</xm:f>
              </x14:cfvo>
              <x14:cfvo type="num">
                <xm:f>1</xm:f>
              </x14:cfvo>
              <x14:negativeFillColor rgb="FFFF0000"/>
              <x14:axisColor rgb="FF000000"/>
            </x14:dataBar>
          </x14:cfRule>
          <x14:cfRule type="dataBar" id="{34355047-2A03-4EAC-8C31-EA7E5D5836B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6FD5946-8D19-404A-BBC3-4D7CFD9B08C7}">
            <x14:dataBar minLength="0" maxLength="100">
              <x14:cfvo type="num">
                <xm:f>0</xm:f>
              </x14:cfvo>
              <x14:cfvo type="num">
                <xm:f>1</xm:f>
              </x14:cfvo>
              <x14:negativeFillColor rgb="FFFF0000"/>
              <x14:axisColor rgb="FF000000"/>
            </x14:dataBar>
          </x14:cfRule>
          <x14:cfRule type="dataBar" id="{55BA3D7D-F346-4E0A-B622-77B000B80828}">
            <x14:dataBar minLength="0" maxLength="100">
              <x14:cfvo type="autoMin"/>
              <x14:cfvo type="autoMax"/>
              <x14:negativeFillColor rgb="FFFF0000"/>
              <x14:axisColor rgb="FF000000"/>
            </x14:dataBar>
          </x14:cfRule>
          <x14:cfRule type="dataBar" id="{F4543AB2-C52B-4202-9CC1-B531B8625D57}">
            <x14:dataBar minLength="0" maxLength="100" gradient="0">
              <x14:cfvo type="num">
                <xm:f>0</xm:f>
              </x14:cfvo>
              <x14:cfvo type="num">
                <xm:f>1</xm:f>
              </x14:cfvo>
              <x14:negativeFillColor rgb="FFFF0000"/>
              <x14:axisColor rgb="FF000000"/>
            </x14:dataBar>
          </x14:cfRule>
          <x14:cfRule type="dataBar" id="{EE8D2FD4-2267-4284-B9B4-05BCA0C906D8}">
            <x14:dataBar minLength="0" maxLength="100" border="1" negativeBarBorderColorSameAsPositive="0">
              <x14:cfvo type="autoMin"/>
              <x14:cfvo type="autoMax"/>
              <x14:borderColor rgb="FF008AEF"/>
              <x14:negativeFillColor rgb="FFFF0000"/>
              <x14:negativeBorderColor rgb="FFFF0000"/>
              <x14:axisColor rgb="FF000000"/>
            </x14:dataBar>
          </x14:cfRule>
          <xm:sqref>W67:W72</xm:sqref>
        </x14:conditionalFormatting>
        <x14:conditionalFormatting xmlns:xm="http://schemas.microsoft.com/office/excel/2006/main">
          <x14:cfRule type="dataBar" id="{25981B05-E428-44A8-AA8A-B5AC24A6A47B}">
            <x14:dataBar minLength="0" maxLength="100">
              <x14:cfvo type="num">
                <xm:f>0</xm:f>
              </x14:cfvo>
              <x14:cfvo type="num">
                <xm:f>1</xm:f>
              </x14:cfvo>
              <x14:negativeFillColor rgb="FFFF0000"/>
              <x14:axisColor rgb="FF000000"/>
            </x14:dataBar>
          </x14:cfRule>
          <x14:cfRule type="dataBar" id="{1F590FF3-10F8-4457-9A1E-9147D28A4768}">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6F8D4F8-3BE5-41A0-8AAA-1744760DA26C}">
            <x14:dataBar minLength="0" maxLength="100">
              <x14:cfvo type="num">
                <xm:f>0</xm:f>
              </x14:cfvo>
              <x14:cfvo type="num">
                <xm:f>1</xm:f>
              </x14:cfvo>
              <x14:negativeFillColor rgb="FFFF0000"/>
              <x14:axisColor rgb="FF000000"/>
            </x14:dataBar>
          </x14:cfRule>
          <x14:cfRule type="dataBar" id="{B6B464C5-0AB9-499E-B079-4286C8992E82}">
            <x14:dataBar minLength="0" maxLength="100">
              <x14:cfvo type="autoMin"/>
              <x14:cfvo type="autoMax"/>
              <x14:negativeFillColor rgb="FFFF0000"/>
              <x14:axisColor rgb="FF000000"/>
            </x14:dataBar>
          </x14:cfRule>
          <x14:cfRule type="dataBar" id="{B55AF7E7-76CE-4D27-A164-B8B32DCD4BD8}">
            <x14:dataBar minLength="0" maxLength="100" gradient="0">
              <x14:cfvo type="num">
                <xm:f>0</xm:f>
              </x14:cfvo>
              <x14:cfvo type="num">
                <xm:f>1</xm:f>
              </x14:cfvo>
              <x14:negativeFillColor rgb="FFFF0000"/>
              <x14:axisColor rgb="FF000000"/>
            </x14:dataBar>
          </x14:cfRule>
          <x14:cfRule type="dataBar" id="{9B39BCE3-6B1B-4E34-B806-587E4AADDCF5}">
            <x14:dataBar minLength="0" maxLength="100" border="1" negativeBarBorderColorSameAsPositive="0">
              <x14:cfvo type="autoMin"/>
              <x14:cfvo type="autoMax"/>
              <x14:borderColor rgb="FF008AEF"/>
              <x14:negativeFillColor rgb="FFFF0000"/>
              <x14:negativeBorderColor rgb="FFFF0000"/>
              <x14:axisColor rgb="FF000000"/>
            </x14:dataBar>
          </x14:cfRule>
          <xm:sqref>X9:X25</xm:sqref>
        </x14:conditionalFormatting>
        <x14:conditionalFormatting xmlns:xm="http://schemas.microsoft.com/office/excel/2006/main">
          <x14:cfRule type="dataBar" id="{607F50FD-94BD-418F-A54A-6CEE21A75A28}">
            <x14:dataBar minLength="0" maxLength="100">
              <x14:cfvo type="num">
                <xm:f>0</xm:f>
              </x14:cfvo>
              <x14:cfvo type="num">
                <xm:f>1</xm:f>
              </x14:cfvo>
              <x14:negativeFillColor rgb="FFFF0000"/>
              <x14:axisColor rgb="FF000000"/>
            </x14:dataBar>
          </x14:cfRule>
          <x14:cfRule type="dataBar" id="{BBB6514E-A753-436A-BDB7-6A039F90287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96AABA6-6FE1-42B1-8F40-0549A10F9987}">
            <x14:dataBar minLength="0" maxLength="100">
              <x14:cfvo type="num">
                <xm:f>0</xm:f>
              </x14:cfvo>
              <x14:cfvo type="num">
                <xm:f>1</xm:f>
              </x14:cfvo>
              <x14:negativeFillColor rgb="FFFF0000"/>
              <x14:axisColor rgb="FF000000"/>
            </x14:dataBar>
          </x14:cfRule>
          <x14:cfRule type="dataBar" id="{532E3AA0-8F46-47FA-BC3A-2D81483C9D2F}">
            <x14:dataBar minLength="0" maxLength="100">
              <x14:cfvo type="autoMin"/>
              <x14:cfvo type="autoMax"/>
              <x14:negativeFillColor rgb="FFFF0000"/>
              <x14:axisColor rgb="FF000000"/>
            </x14:dataBar>
          </x14:cfRule>
          <x14:cfRule type="dataBar" id="{A34F429C-A2DA-4E18-A464-D1DBF72BE68A}">
            <x14:dataBar minLength="0" maxLength="100" gradient="0">
              <x14:cfvo type="num">
                <xm:f>0</xm:f>
              </x14:cfvo>
              <x14:cfvo type="num">
                <xm:f>1</xm:f>
              </x14:cfvo>
              <x14:negativeFillColor rgb="FFFF0000"/>
              <x14:axisColor rgb="FF000000"/>
            </x14:dataBar>
          </x14:cfRule>
          <x14:cfRule type="dataBar" id="{48ED053D-7FE2-4F0C-98BE-8C5CD1DF7A66}">
            <x14:dataBar minLength="0" maxLength="100" border="1" negativeBarBorderColorSameAsPositive="0">
              <x14:cfvo type="autoMin"/>
              <x14:cfvo type="autoMax"/>
              <x14:borderColor rgb="FF008AEF"/>
              <x14:negativeFillColor rgb="FFFF0000"/>
              <x14:negativeBorderColor rgb="FFFF0000"/>
              <x14:axisColor rgb="FF000000"/>
            </x14:dataBar>
          </x14:cfRule>
          <xm:sqref>X29:X38</xm:sqref>
        </x14:conditionalFormatting>
        <x14:conditionalFormatting xmlns:xm="http://schemas.microsoft.com/office/excel/2006/main">
          <x14:cfRule type="dataBar" id="{F04BE6D1-3102-4BD2-9EB0-B24AECF0EAF3}">
            <x14:dataBar minLength="0" maxLength="100">
              <x14:cfvo type="num">
                <xm:f>0</xm:f>
              </x14:cfvo>
              <x14:cfvo type="num">
                <xm:f>1</xm:f>
              </x14:cfvo>
              <x14:negativeFillColor rgb="FFFF0000"/>
              <x14:axisColor rgb="FF000000"/>
            </x14:dataBar>
          </x14:cfRule>
          <x14:cfRule type="dataBar" id="{E04EDBA5-3519-455F-A6EC-3A794687FFF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696133E-C792-4109-B42F-A68734C9968A}">
            <x14:dataBar minLength="0" maxLength="100">
              <x14:cfvo type="num">
                <xm:f>0</xm:f>
              </x14:cfvo>
              <x14:cfvo type="num">
                <xm:f>1</xm:f>
              </x14:cfvo>
              <x14:negativeFillColor rgb="FFFF0000"/>
              <x14:axisColor rgb="FF000000"/>
            </x14:dataBar>
          </x14:cfRule>
          <x14:cfRule type="dataBar" id="{1E23EF62-175A-46CC-9531-D0EED4D630F1}">
            <x14:dataBar minLength="0" maxLength="100">
              <x14:cfvo type="autoMin"/>
              <x14:cfvo type="autoMax"/>
              <x14:negativeFillColor rgb="FFFF0000"/>
              <x14:axisColor rgb="FF000000"/>
            </x14:dataBar>
          </x14:cfRule>
          <x14:cfRule type="dataBar" id="{EFF1BAFC-0C64-45CD-A251-C877F585B24E}">
            <x14:dataBar minLength="0" maxLength="100" gradient="0">
              <x14:cfvo type="num">
                <xm:f>0</xm:f>
              </x14:cfvo>
              <x14:cfvo type="num">
                <xm:f>1</xm:f>
              </x14:cfvo>
              <x14:negativeFillColor rgb="FFFF0000"/>
              <x14:axisColor rgb="FF000000"/>
            </x14:dataBar>
          </x14:cfRule>
          <x14:cfRule type="dataBar" id="{2015B12B-B6E7-4D81-845E-F1567253F099}">
            <x14:dataBar minLength="0" maxLength="100" border="1" negativeBarBorderColorSameAsPositive="0">
              <x14:cfvo type="autoMin"/>
              <x14:cfvo type="autoMax"/>
              <x14:borderColor rgb="FF008AEF"/>
              <x14:negativeFillColor rgb="FFFF0000"/>
              <x14:negativeBorderColor rgb="FFFF0000"/>
              <x14:axisColor rgb="FF000000"/>
            </x14:dataBar>
          </x14:cfRule>
          <xm:sqref>X42:X47</xm:sqref>
        </x14:conditionalFormatting>
        <x14:conditionalFormatting xmlns:xm="http://schemas.microsoft.com/office/excel/2006/main">
          <x14:cfRule type="dataBar" id="{2DC114A9-B2DF-4080-8E0F-4DC8F6D75975}">
            <x14:dataBar minLength="0" maxLength="100">
              <x14:cfvo type="num">
                <xm:f>0</xm:f>
              </x14:cfvo>
              <x14:cfvo type="num">
                <xm:f>1</xm:f>
              </x14:cfvo>
              <x14:negativeFillColor rgb="FFFF0000"/>
              <x14:axisColor rgb="FF000000"/>
            </x14:dataBar>
          </x14:cfRule>
          <x14:cfRule type="dataBar" id="{F2DE52AC-550A-4141-A60A-C7A87C288C9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2AF8FF4-C204-47A1-A426-D3B179D41142}">
            <x14:dataBar minLength="0" maxLength="100">
              <x14:cfvo type="num">
                <xm:f>0</xm:f>
              </x14:cfvo>
              <x14:cfvo type="num">
                <xm:f>1</xm:f>
              </x14:cfvo>
              <x14:negativeFillColor rgb="FFFF0000"/>
              <x14:axisColor rgb="FF000000"/>
            </x14:dataBar>
          </x14:cfRule>
          <x14:cfRule type="dataBar" id="{F25946D4-AE74-43FF-933D-85F1BF9F3206}">
            <x14:dataBar minLength="0" maxLength="100">
              <x14:cfvo type="autoMin"/>
              <x14:cfvo type="autoMax"/>
              <x14:negativeFillColor rgb="FFFF0000"/>
              <x14:axisColor rgb="FF000000"/>
            </x14:dataBar>
          </x14:cfRule>
          <x14:cfRule type="dataBar" id="{4C9995A1-6271-4215-8266-DCF3701A53C5}">
            <x14:dataBar minLength="0" maxLength="100" gradient="0">
              <x14:cfvo type="num">
                <xm:f>0</xm:f>
              </x14:cfvo>
              <x14:cfvo type="num">
                <xm:f>1</xm:f>
              </x14:cfvo>
              <x14:negativeFillColor rgb="FFFF0000"/>
              <x14:axisColor rgb="FF000000"/>
            </x14:dataBar>
          </x14:cfRule>
          <x14:cfRule type="dataBar" id="{741629A2-0F93-4A93-B7D8-136E0BD295EC}">
            <x14:dataBar minLength="0" maxLength="100" border="1" negativeBarBorderColorSameAsPositive="0">
              <x14:cfvo type="autoMin"/>
              <x14:cfvo type="autoMax"/>
              <x14:borderColor rgb="FF008AEF"/>
              <x14:negativeFillColor rgb="FFFF0000"/>
              <x14:negativeBorderColor rgb="FFFF0000"/>
              <x14:axisColor rgb="FF000000"/>
            </x14:dataBar>
          </x14:cfRule>
          <xm:sqref>X51:X56</xm:sqref>
        </x14:conditionalFormatting>
        <x14:conditionalFormatting xmlns:xm="http://schemas.microsoft.com/office/excel/2006/main">
          <x14:cfRule type="dataBar" id="{0466EBCA-6843-48C4-BC9C-6C45E91C5A77}">
            <x14:dataBar minLength="0" maxLength="100">
              <x14:cfvo type="num">
                <xm:f>0</xm:f>
              </x14:cfvo>
              <x14:cfvo type="num">
                <xm:f>1</xm:f>
              </x14:cfvo>
              <x14:negativeFillColor rgb="FFFF0000"/>
              <x14:axisColor rgb="FF000000"/>
            </x14:dataBar>
          </x14:cfRule>
          <x14:cfRule type="dataBar" id="{68374A88-C0B8-4905-9A7A-3C470C83C957}">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43626C0-2186-484E-91D6-9B0471669263}">
            <x14:dataBar minLength="0" maxLength="100">
              <x14:cfvo type="num">
                <xm:f>0</xm:f>
              </x14:cfvo>
              <x14:cfvo type="num">
                <xm:f>1</xm:f>
              </x14:cfvo>
              <x14:negativeFillColor rgb="FFFF0000"/>
              <x14:axisColor rgb="FF000000"/>
            </x14:dataBar>
          </x14:cfRule>
          <x14:cfRule type="dataBar" id="{51A0C37B-707A-43E2-ABC9-77E6450737B3}">
            <x14:dataBar minLength="0" maxLength="100">
              <x14:cfvo type="autoMin"/>
              <x14:cfvo type="autoMax"/>
              <x14:negativeFillColor rgb="FFFF0000"/>
              <x14:axisColor rgb="FF000000"/>
            </x14:dataBar>
          </x14:cfRule>
          <x14:cfRule type="dataBar" id="{3CEF3B1F-62D4-4667-881C-7464B125E0B2}">
            <x14:dataBar minLength="0" maxLength="100" gradient="0">
              <x14:cfvo type="num">
                <xm:f>0</xm:f>
              </x14:cfvo>
              <x14:cfvo type="num">
                <xm:f>1</xm:f>
              </x14:cfvo>
              <x14:negativeFillColor rgb="FFFF0000"/>
              <x14:axisColor rgb="FF000000"/>
            </x14:dataBar>
          </x14:cfRule>
          <x14:cfRule type="dataBar" id="{ADF7648D-843C-47C2-A3C4-A619D1E881F0}">
            <x14:dataBar minLength="0" maxLength="100" border="1" negativeBarBorderColorSameAsPositive="0">
              <x14:cfvo type="autoMin"/>
              <x14:cfvo type="autoMax"/>
              <x14:borderColor rgb="FF008AEF"/>
              <x14:negativeFillColor rgb="FFFF0000"/>
              <x14:negativeBorderColor rgb="FFFF0000"/>
              <x14:axisColor rgb="FF000000"/>
            </x14:dataBar>
          </x14:cfRule>
          <xm:sqref>X59:X64</xm:sqref>
        </x14:conditionalFormatting>
        <x14:conditionalFormatting xmlns:xm="http://schemas.microsoft.com/office/excel/2006/main">
          <x14:cfRule type="dataBar" id="{A4E58A27-2E49-4C21-97C1-D22ECB794F8F}">
            <x14:dataBar minLength="0" maxLength="100">
              <x14:cfvo type="num">
                <xm:f>0</xm:f>
              </x14:cfvo>
              <x14:cfvo type="num">
                <xm:f>1</xm:f>
              </x14:cfvo>
              <x14:negativeFillColor rgb="FFFF0000"/>
              <x14:axisColor rgb="FF000000"/>
            </x14:dataBar>
          </x14:cfRule>
          <x14:cfRule type="dataBar" id="{0B7DDA83-C944-45B8-8A2D-EDDFD728ED7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FE51BE1-64DD-4B6D-8B23-2C7B1247C4A8}">
            <x14:dataBar minLength="0" maxLength="100">
              <x14:cfvo type="num">
                <xm:f>0</xm:f>
              </x14:cfvo>
              <x14:cfvo type="num">
                <xm:f>1</xm:f>
              </x14:cfvo>
              <x14:negativeFillColor rgb="FFFF0000"/>
              <x14:axisColor rgb="FF000000"/>
            </x14:dataBar>
          </x14:cfRule>
          <x14:cfRule type="dataBar" id="{C3D756FA-85A9-49E5-8C10-BB1C3B314F3F}">
            <x14:dataBar minLength="0" maxLength="100">
              <x14:cfvo type="autoMin"/>
              <x14:cfvo type="autoMax"/>
              <x14:negativeFillColor rgb="FFFF0000"/>
              <x14:axisColor rgb="FF000000"/>
            </x14:dataBar>
          </x14:cfRule>
          <x14:cfRule type="dataBar" id="{16C286CD-D442-435A-8C39-5C8A16F9B154}">
            <x14:dataBar minLength="0" maxLength="100" gradient="0">
              <x14:cfvo type="num">
                <xm:f>0</xm:f>
              </x14:cfvo>
              <x14:cfvo type="num">
                <xm:f>1</xm:f>
              </x14:cfvo>
              <x14:negativeFillColor rgb="FFFF0000"/>
              <x14:axisColor rgb="FF000000"/>
            </x14:dataBar>
          </x14:cfRule>
          <x14:cfRule type="dataBar" id="{FF287253-10D8-4D0D-9A77-284B05473F67}">
            <x14:dataBar minLength="0" maxLength="100" border="1" negativeBarBorderColorSameAsPositive="0">
              <x14:cfvo type="autoMin"/>
              <x14:cfvo type="autoMax"/>
              <x14:borderColor rgb="FF008AEF"/>
              <x14:negativeFillColor rgb="FFFF0000"/>
              <x14:negativeBorderColor rgb="FFFF0000"/>
              <x14:axisColor rgb="FF000000"/>
            </x14:dataBar>
          </x14:cfRule>
          <xm:sqref>X67:X72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LISTA!$AK$2:$AK$8</xm:f>
          </x14:formula1>
          <xm:sqref>J10:J25</xm:sqref>
        </x14:dataValidation>
        <x14:dataValidation type="list" allowBlank="1" showInputMessage="1" showErrorMessage="1">
          <x14:formula1>
            <xm:f>LISTA!$AH$2:$AH$17</xm:f>
          </x14:formula1>
          <xm:sqref>K9:K25 M9:M25 Q9:Q25 M64 M56 K56 K64 O9:O25</xm:sqref>
        </x14:dataValidation>
        <x14:dataValidation type="list" allowBlank="1" showInputMessage="1" showErrorMessage="1">
          <x14:formula1>
            <xm:f>LISTA!$AJ$2:$AJ$11</xm:f>
          </x14:formula1>
          <xm:sqref>F9:F25 F29:F38 F42:F47 F51:F55 F59:F63 F70:F72</xm:sqref>
        </x14:dataValidation>
        <x14:dataValidation type="list" allowBlank="1" showInputMessage="1" showErrorMessage="1">
          <x14:formula1>
            <xm:f>LISTA!$E$2:$E$4</xm:f>
          </x14:formula1>
          <xm:sqref>H9:H25 H70:H72 H29:H38 H42:H48 H51:H56 H59:H64</xm:sqref>
        </x14:dataValidation>
        <x14:dataValidation type="list" allowBlank="1" showInputMessage="1" showErrorMessage="1">
          <x14:formula1>
            <xm:f>LISTA!$AH$2:$AH$16</xm:f>
          </x14:formula1>
          <xm:sqref>M39 M26 K26 K39 O39 O26 Q39 Q26</xm:sqref>
        </x14:dataValidation>
        <x14:dataValidation type="list" allowBlank="1" showInputMessage="1" showErrorMessage="1">
          <x14:formula1>
            <xm:f>LISTA!$AI$2:$AI$22</xm:f>
          </x14:formula1>
          <xm:sqref>K29:K38 M29:M38 O29:O38 K42:K47 M42:M47 O42:O47 K51:K55 M51:M55 O51:O55 K59:K63 M59:M63 O59:O63 K67:K72 M67:M72 O67:O72 Q67:Q72 Q59:Q63 Q51:Q55 Q42:Q47 Q29:Q38</xm:sqref>
        </x14:dataValidation>
        <x14:dataValidation type="list" allowBlank="1" showInputMessage="1" showErrorMessage="1">
          <x14:formula1>
            <xm:f>LISTA!$AL$2:$AL$8</xm:f>
          </x14:formula1>
          <xm:sqref>J67:J72 J42:J47 J51:J55 J29:J38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6"/>
  <sheetViews>
    <sheetView view="pageBreakPreview" topLeftCell="A55" zoomScale="125" zoomScaleNormal="100" zoomScaleSheetLayoutView="125" workbookViewId="0">
      <selection activeCell="D25" sqref="D25"/>
    </sheetView>
  </sheetViews>
  <sheetFormatPr baseColWidth="10" defaultColWidth="10.75" defaultRowHeight="11.5" x14ac:dyDescent="0.35"/>
  <cols>
    <col min="1" max="1" width="3.08203125" style="155" customWidth="1"/>
    <col min="2" max="2" width="60" style="155" customWidth="1"/>
    <col min="3" max="3" width="42" style="155" customWidth="1"/>
    <col min="4" max="4" width="8" style="155" bestFit="1" customWidth="1"/>
    <col min="5" max="7" width="12.08203125" style="155" bestFit="1" customWidth="1"/>
    <col min="8" max="8" width="15.25" style="155" bestFit="1" customWidth="1"/>
    <col min="9" max="9" width="40.25" style="155" customWidth="1"/>
    <col min="10" max="10" width="44.58203125" style="155" customWidth="1"/>
    <col min="11" max="11" width="10.75" style="155"/>
    <col min="12" max="12" width="4.5" style="155" customWidth="1"/>
    <col min="13" max="16384" width="10.75" style="155"/>
  </cols>
  <sheetData>
    <row r="1" spans="1:14" x14ac:dyDescent="0.35">
      <c r="A1" s="156"/>
      <c r="B1" s="156"/>
      <c r="C1" s="156"/>
      <c r="D1" s="156"/>
      <c r="E1" s="156"/>
      <c r="F1" s="156"/>
      <c r="G1" s="156"/>
      <c r="H1" s="156"/>
      <c r="I1" s="156"/>
      <c r="J1" s="156"/>
    </row>
    <row r="2" spans="1:14" s="40" customFormat="1" ht="48.75" customHeight="1" x14ac:dyDescent="0.35">
      <c r="A2" s="39"/>
      <c r="B2" s="716" t="s">
        <v>1333</v>
      </c>
      <c r="C2" s="717"/>
      <c r="D2" s="717"/>
      <c r="E2" s="859"/>
      <c r="F2" s="789"/>
      <c r="G2" s="789"/>
      <c r="H2" s="789"/>
      <c r="I2" s="789"/>
      <c r="J2" s="865"/>
      <c r="K2" s="155"/>
      <c r="L2" s="155"/>
      <c r="M2" s="155"/>
      <c r="N2" s="155"/>
    </row>
    <row r="3" spans="1:14" s="40" customFormat="1" ht="72" customHeight="1" x14ac:dyDescent="0.35">
      <c r="A3" s="39"/>
      <c r="B3" s="860" t="s">
        <v>1958</v>
      </c>
      <c r="C3" s="861"/>
      <c r="D3" s="861"/>
      <c r="E3" s="862"/>
      <c r="F3" s="789"/>
      <c r="G3" s="789"/>
      <c r="H3" s="789"/>
      <c r="I3" s="789"/>
      <c r="J3" s="866"/>
      <c r="K3" s="156"/>
      <c r="L3" s="156"/>
      <c r="M3" s="156"/>
      <c r="N3" s="155"/>
    </row>
    <row r="4" spans="1:14" x14ac:dyDescent="0.35">
      <c r="A4" s="156"/>
      <c r="B4" s="156"/>
      <c r="C4" s="156"/>
      <c r="D4" s="156"/>
      <c r="E4" s="156"/>
      <c r="F4" s="156"/>
      <c r="G4" s="156"/>
      <c r="H4" s="156"/>
      <c r="I4" s="156"/>
      <c r="J4" s="156"/>
      <c r="K4" s="156"/>
      <c r="L4" s="156"/>
      <c r="M4" s="156"/>
    </row>
    <row r="5" spans="1:14" x14ac:dyDescent="0.35">
      <c r="A5" s="156"/>
      <c r="B5" s="41" t="s">
        <v>1765</v>
      </c>
      <c r="C5" s="41"/>
      <c r="D5" s="156"/>
      <c r="E5" s="156"/>
      <c r="F5" s="156"/>
      <c r="G5" s="156"/>
      <c r="H5" s="156"/>
      <c r="I5" s="156"/>
      <c r="J5" s="156"/>
      <c r="K5" s="156"/>
      <c r="L5" s="156"/>
      <c r="M5" s="156"/>
    </row>
    <row r="6" spans="1:14" x14ac:dyDescent="0.35">
      <c r="A6" s="156"/>
      <c r="B6" s="41"/>
      <c r="C6" s="41"/>
      <c r="D6" s="156"/>
      <c r="E6" s="156"/>
      <c r="F6" s="156"/>
      <c r="G6" s="156"/>
      <c r="H6" s="156"/>
      <c r="I6" s="156"/>
      <c r="J6" s="156"/>
      <c r="K6" s="156"/>
      <c r="L6" s="156"/>
      <c r="M6" s="156"/>
    </row>
    <row r="7" spans="1:14" ht="14.15" customHeight="1" x14ac:dyDescent="0.35">
      <c r="A7" s="156"/>
      <c r="B7" s="863" t="s">
        <v>1766</v>
      </c>
      <c r="C7" s="863"/>
      <c r="D7" s="863"/>
      <c r="E7" s="863"/>
      <c r="F7" s="863"/>
      <c r="G7" s="864" t="s">
        <v>1767</v>
      </c>
      <c r="H7" s="864"/>
      <c r="I7" s="864"/>
      <c r="J7" s="864"/>
      <c r="K7" s="156"/>
      <c r="L7" s="156"/>
      <c r="M7" s="156"/>
    </row>
    <row r="8" spans="1:14" ht="34.5" x14ac:dyDescent="0.35">
      <c r="A8" s="156"/>
      <c r="B8" s="165" t="s">
        <v>1466</v>
      </c>
      <c r="C8" s="159" t="s">
        <v>1320</v>
      </c>
      <c r="D8" s="159" t="s">
        <v>1768</v>
      </c>
      <c r="E8" s="159" t="s">
        <v>1769</v>
      </c>
      <c r="F8" s="159" t="s">
        <v>1770</v>
      </c>
      <c r="G8" s="167" t="s">
        <v>1769</v>
      </c>
      <c r="H8" s="167" t="s">
        <v>1771</v>
      </c>
      <c r="I8" s="107" t="s">
        <v>1772</v>
      </c>
      <c r="J8" s="107" t="s">
        <v>1773</v>
      </c>
      <c r="K8" s="156"/>
      <c r="L8" s="156"/>
      <c r="M8" s="156"/>
    </row>
    <row r="9" spans="1:14" ht="58.5" customHeight="1" x14ac:dyDescent="0.35">
      <c r="A9" s="156"/>
      <c r="B9" s="82" t="s">
        <v>1938</v>
      </c>
      <c r="C9" s="83" t="s">
        <v>204</v>
      </c>
      <c r="D9" s="80">
        <v>1</v>
      </c>
      <c r="E9" s="243">
        <v>45295</v>
      </c>
      <c r="F9" s="243">
        <v>45657</v>
      </c>
      <c r="G9" s="255">
        <v>45597</v>
      </c>
      <c r="H9" s="255">
        <v>45708</v>
      </c>
      <c r="I9" s="337" t="s">
        <v>2170</v>
      </c>
      <c r="J9" s="423" t="s">
        <v>2218</v>
      </c>
      <c r="K9" s="156"/>
      <c r="L9" s="156"/>
      <c r="M9" s="156"/>
    </row>
    <row r="10" spans="1:14" ht="59.25" customHeight="1" x14ac:dyDescent="0.35">
      <c r="A10" s="156"/>
      <c r="B10" s="82" t="s">
        <v>2051</v>
      </c>
      <c r="C10" s="83" t="s">
        <v>204</v>
      </c>
      <c r="D10" s="80">
        <v>0.2</v>
      </c>
      <c r="E10" s="243">
        <v>45295</v>
      </c>
      <c r="F10" s="243">
        <v>45657</v>
      </c>
      <c r="G10" s="255">
        <v>45090</v>
      </c>
      <c r="H10" s="255">
        <v>45717</v>
      </c>
      <c r="I10" s="262" t="s">
        <v>2085</v>
      </c>
      <c r="J10" s="262" t="s">
        <v>2211</v>
      </c>
      <c r="K10" s="156"/>
      <c r="L10" s="156"/>
      <c r="M10" s="156"/>
    </row>
    <row r="11" spans="1:14" ht="80.5" x14ac:dyDescent="0.35">
      <c r="A11" s="156"/>
      <c r="B11" s="82" t="s">
        <v>1918</v>
      </c>
      <c r="C11" s="83" t="s">
        <v>193</v>
      </c>
      <c r="D11" s="80">
        <v>1</v>
      </c>
      <c r="E11" s="243">
        <v>45295</v>
      </c>
      <c r="F11" s="243">
        <v>45657</v>
      </c>
      <c r="G11" s="255">
        <v>45372</v>
      </c>
      <c r="H11" s="255">
        <v>45748</v>
      </c>
      <c r="I11" s="262" t="s">
        <v>2081</v>
      </c>
      <c r="J11" s="262" t="s">
        <v>2081</v>
      </c>
      <c r="K11" s="156"/>
      <c r="L11" s="156"/>
      <c r="M11" s="156"/>
    </row>
    <row r="12" spans="1:14" ht="34.5" x14ac:dyDescent="0.35">
      <c r="A12" s="156"/>
      <c r="B12" s="82" t="s">
        <v>1939</v>
      </c>
      <c r="C12" s="83" t="s">
        <v>120</v>
      </c>
      <c r="D12" s="80">
        <v>0.5</v>
      </c>
      <c r="E12" s="243">
        <v>45295</v>
      </c>
      <c r="F12" s="243">
        <v>45657</v>
      </c>
      <c r="G12" s="255">
        <v>45372</v>
      </c>
      <c r="H12" s="256">
        <v>45748</v>
      </c>
      <c r="I12" s="262" t="s">
        <v>2082</v>
      </c>
      <c r="J12" s="262" t="s">
        <v>2082</v>
      </c>
      <c r="K12" s="156"/>
      <c r="L12" s="156"/>
      <c r="M12" s="156"/>
    </row>
    <row r="13" spans="1:14" ht="46" x14ac:dyDescent="0.35">
      <c r="A13" s="156"/>
      <c r="B13" s="82" t="s">
        <v>1912</v>
      </c>
      <c r="C13" s="83" t="s">
        <v>185</v>
      </c>
      <c r="D13" s="80">
        <v>1</v>
      </c>
      <c r="E13" s="243">
        <v>45295</v>
      </c>
      <c r="F13" s="243">
        <v>45657</v>
      </c>
      <c r="G13" s="255">
        <v>45496</v>
      </c>
      <c r="H13" s="255">
        <v>45717</v>
      </c>
      <c r="I13" s="280" t="s">
        <v>2084</v>
      </c>
      <c r="J13" s="280" t="s">
        <v>2084</v>
      </c>
      <c r="K13" s="156"/>
      <c r="L13" s="156"/>
      <c r="M13" s="156"/>
    </row>
    <row r="14" spans="1:14" ht="57.5" x14ac:dyDescent="0.35">
      <c r="A14" s="156"/>
      <c r="B14" s="82" t="s">
        <v>1923</v>
      </c>
      <c r="C14" s="83" t="s">
        <v>91</v>
      </c>
      <c r="D14" s="80">
        <v>1</v>
      </c>
      <c r="E14" s="243">
        <v>45295</v>
      </c>
      <c r="F14" s="243">
        <v>45657</v>
      </c>
      <c r="G14" s="255">
        <v>45485</v>
      </c>
      <c r="H14" s="255">
        <v>45717</v>
      </c>
      <c r="I14" s="280" t="s">
        <v>2084</v>
      </c>
      <c r="J14" s="280" t="s">
        <v>2084</v>
      </c>
      <c r="K14" s="156"/>
      <c r="L14" s="156"/>
      <c r="M14" s="156"/>
    </row>
    <row r="15" spans="1:14" ht="34.5" x14ac:dyDescent="0.35">
      <c r="A15" s="156"/>
      <c r="B15" s="82" t="s">
        <v>1913</v>
      </c>
      <c r="C15" s="83" t="s">
        <v>185</v>
      </c>
      <c r="D15" s="80">
        <v>1</v>
      </c>
      <c r="E15" s="243">
        <v>45295</v>
      </c>
      <c r="F15" s="243">
        <v>45657</v>
      </c>
      <c r="G15" s="255">
        <v>45496</v>
      </c>
      <c r="H15" s="255">
        <v>45717</v>
      </c>
      <c r="I15" s="280" t="s">
        <v>2083</v>
      </c>
      <c r="J15" s="280" t="s">
        <v>2083</v>
      </c>
      <c r="K15" s="156"/>
      <c r="L15" s="156"/>
      <c r="M15" s="156"/>
    </row>
    <row r="16" spans="1:14" ht="34.5" x14ac:dyDescent="0.35">
      <c r="A16" s="156"/>
      <c r="B16" s="82" t="s">
        <v>1914</v>
      </c>
      <c r="C16" s="83" t="s">
        <v>185</v>
      </c>
      <c r="D16" s="80">
        <v>1</v>
      </c>
      <c r="E16" s="243">
        <v>45295</v>
      </c>
      <c r="F16" s="243">
        <v>45657</v>
      </c>
      <c r="G16" s="255">
        <v>45496</v>
      </c>
      <c r="H16" s="255">
        <v>45717</v>
      </c>
      <c r="I16" s="280" t="s">
        <v>2083</v>
      </c>
      <c r="J16" s="280" t="s">
        <v>2083</v>
      </c>
      <c r="K16" s="156"/>
      <c r="L16" s="156"/>
      <c r="M16" s="156"/>
    </row>
    <row r="17" spans="1:13" ht="46" x14ac:dyDescent="0.35">
      <c r="A17" s="156"/>
      <c r="B17" s="82" t="s">
        <v>2052</v>
      </c>
      <c r="C17" s="83" t="s">
        <v>199</v>
      </c>
      <c r="D17" s="80">
        <v>1</v>
      </c>
      <c r="E17" s="243">
        <v>45295</v>
      </c>
      <c r="F17" s="243">
        <v>45657</v>
      </c>
      <c r="G17" s="255">
        <v>45485</v>
      </c>
      <c r="H17" s="255">
        <v>45717</v>
      </c>
      <c r="I17" s="280" t="s">
        <v>2171</v>
      </c>
      <c r="J17" s="280" t="s">
        <v>2167</v>
      </c>
      <c r="K17" s="156"/>
      <c r="L17" s="156"/>
      <c r="M17" s="156"/>
    </row>
    <row r="18" spans="1:13" ht="34.5" x14ac:dyDescent="0.35">
      <c r="A18" s="156"/>
      <c r="B18" s="82" t="s">
        <v>2140</v>
      </c>
      <c r="C18" s="83" t="s">
        <v>204</v>
      </c>
      <c r="D18" s="80">
        <v>1</v>
      </c>
      <c r="E18" s="243">
        <v>45295</v>
      </c>
      <c r="F18" s="243">
        <v>45657</v>
      </c>
      <c r="G18" s="255">
        <v>45471</v>
      </c>
      <c r="H18" s="256">
        <v>45687</v>
      </c>
      <c r="I18" s="280" t="s">
        <v>2155</v>
      </c>
      <c r="J18" s="280" t="s">
        <v>2216</v>
      </c>
      <c r="K18" s="156"/>
      <c r="L18" s="156"/>
      <c r="M18" s="156"/>
    </row>
    <row r="19" spans="1:13" ht="46" x14ac:dyDescent="0.35">
      <c r="A19" s="156"/>
      <c r="B19" s="82" t="s">
        <v>1915</v>
      </c>
      <c r="C19" s="83" t="s">
        <v>185</v>
      </c>
      <c r="D19" s="80">
        <v>1</v>
      </c>
      <c r="E19" s="243">
        <v>45295</v>
      </c>
      <c r="F19" s="243">
        <v>45657</v>
      </c>
      <c r="G19" s="255">
        <v>45572</v>
      </c>
      <c r="H19" s="256">
        <v>45657</v>
      </c>
      <c r="I19" s="280" t="s">
        <v>2172</v>
      </c>
      <c r="J19" s="280" t="s">
        <v>2168</v>
      </c>
      <c r="K19" s="156"/>
      <c r="L19" s="156"/>
      <c r="M19" s="156"/>
    </row>
    <row r="20" spans="1:13" ht="34.5" x14ac:dyDescent="0.35">
      <c r="A20" s="156"/>
      <c r="B20" s="82" t="s">
        <v>1916</v>
      </c>
      <c r="C20" s="83" t="s">
        <v>185</v>
      </c>
      <c r="D20" s="80">
        <v>1</v>
      </c>
      <c r="E20" s="243">
        <v>45295</v>
      </c>
      <c r="F20" s="243">
        <v>45657</v>
      </c>
      <c r="G20" s="255">
        <v>45538</v>
      </c>
      <c r="H20" s="256">
        <v>45657</v>
      </c>
      <c r="I20" s="280" t="s">
        <v>2173</v>
      </c>
      <c r="J20" s="280" t="s">
        <v>2168</v>
      </c>
      <c r="K20" s="156"/>
      <c r="L20" s="156"/>
      <c r="M20" s="156"/>
    </row>
    <row r="21" spans="1:13" ht="34.5" x14ac:dyDescent="0.35">
      <c r="A21" s="156"/>
      <c r="B21" s="82" t="s">
        <v>1917</v>
      </c>
      <c r="C21" s="83" t="s">
        <v>185</v>
      </c>
      <c r="D21" s="80">
        <v>1</v>
      </c>
      <c r="E21" s="243">
        <v>45295</v>
      </c>
      <c r="F21" s="243">
        <v>45657</v>
      </c>
      <c r="G21" s="255">
        <v>45597</v>
      </c>
      <c r="H21" s="256">
        <v>45657</v>
      </c>
      <c r="I21" s="280" t="s">
        <v>2173</v>
      </c>
      <c r="J21" s="280" t="s">
        <v>2168</v>
      </c>
      <c r="K21" s="156"/>
      <c r="L21" s="156"/>
      <c r="M21" s="156"/>
    </row>
    <row r="22" spans="1:13" ht="69" x14ac:dyDescent="0.35">
      <c r="A22" s="156"/>
      <c r="B22" s="82" t="s">
        <v>1940</v>
      </c>
      <c r="C22" s="83" t="s">
        <v>202</v>
      </c>
      <c r="D22" s="80">
        <v>1</v>
      </c>
      <c r="E22" s="243">
        <v>45295</v>
      </c>
      <c r="F22" s="243">
        <v>45657</v>
      </c>
      <c r="G22" s="255">
        <v>45538</v>
      </c>
      <c r="H22" s="255">
        <v>45717</v>
      </c>
      <c r="I22" s="280" t="s">
        <v>2174</v>
      </c>
      <c r="J22" s="280" t="s">
        <v>2206</v>
      </c>
      <c r="K22" s="156"/>
      <c r="L22" s="156"/>
      <c r="M22" s="156"/>
    </row>
    <row r="23" spans="1:13" ht="69" x14ac:dyDescent="0.35">
      <c r="A23" s="156"/>
      <c r="B23" s="82" t="s">
        <v>1941</v>
      </c>
      <c r="C23" s="83" t="s">
        <v>202</v>
      </c>
      <c r="D23" s="80">
        <v>0.7</v>
      </c>
      <c r="E23" s="243">
        <v>45295</v>
      </c>
      <c r="F23" s="243">
        <v>45657</v>
      </c>
      <c r="G23" s="255">
        <v>45538</v>
      </c>
      <c r="H23" s="256">
        <v>45823</v>
      </c>
      <c r="I23" s="280" t="s">
        <v>2175</v>
      </c>
      <c r="J23" s="422" t="s">
        <v>2217</v>
      </c>
      <c r="K23" s="156"/>
      <c r="L23" s="156"/>
      <c r="M23" s="156"/>
    </row>
    <row r="24" spans="1:13" ht="69" x14ac:dyDescent="0.35">
      <c r="A24" s="156"/>
      <c r="B24" s="82" t="s">
        <v>1942</v>
      </c>
      <c r="C24" s="83" t="s">
        <v>202</v>
      </c>
      <c r="D24" s="80">
        <v>1</v>
      </c>
      <c r="E24" s="243">
        <v>45295</v>
      </c>
      <c r="F24" s="243">
        <v>45657</v>
      </c>
      <c r="G24" s="255">
        <v>45538</v>
      </c>
      <c r="H24" s="255">
        <v>45717</v>
      </c>
      <c r="I24" s="280" t="s">
        <v>2175</v>
      </c>
      <c r="J24" s="280" t="s">
        <v>2207</v>
      </c>
      <c r="K24" s="156"/>
      <c r="L24" s="156"/>
      <c r="M24" s="156"/>
    </row>
    <row r="25" spans="1:13" ht="34.5" x14ac:dyDescent="0.35">
      <c r="A25" s="156"/>
      <c r="B25" s="82" t="s">
        <v>1944</v>
      </c>
      <c r="C25" s="83" t="s">
        <v>202</v>
      </c>
      <c r="D25" s="80">
        <v>1</v>
      </c>
      <c r="E25" s="243">
        <v>45295</v>
      </c>
      <c r="F25" s="243">
        <v>45657</v>
      </c>
      <c r="G25" s="255">
        <v>44505</v>
      </c>
      <c r="H25" s="255">
        <v>45717</v>
      </c>
      <c r="I25" s="280" t="s">
        <v>2176</v>
      </c>
      <c r="J25" s="280" t="s">
        <v>2205</v>
      </c>
      <c r="K25" s="156"/>
      <c r="L25" s="156"/>
      <c r="M25" s="156"/>
    </row>
    <row r="26" spans="1:13" ht="46" x14ac:dyDescent="0.35">
      <c r="A26" s="156"/>
      <c r="B26" s="82" t="s">
        <v>2152</v>
      </c>
      <c r="C26" s="83" t="s">
        <v>202</v>
      </c>
      <c r="D26" s="80">
        <v>0.3</v>
      </c>
      <c r="E26" s="243">
        <v>45295</v>
      </c>
      <c r="F26" s="243">
        <v>45657</v>
      </c>
      <c r="G26" s="255">
        <v>44896</v>
      </c>
      <c r="H26" s="256">
        <v>45740</v>
      </c>
      <c r="I26" s="280" t="s">
        <v>2177</v>
      </c>
      <c r="J26" s="280" t="s">
        <v>2204</v>
      </c>
      <c r="K26" s="156"/>
      <c r="L26" s="156"/>
      <c r="M26" s="156"/>
    </row>
    <row r="27" spans="1:13" ht="69" x14ac:dyDescent="0.35">
      <c r="A27" s="156"/>
      <c r="B27" s="82" t="s">
        <v>1922</v>
      </c>
      <c r="C27" s="83" t="s">
        <v>204</v>
      </c>
      <c r="D27" s="80">
        <v>1</v>
      </c>
      <c r="E27" s="243">
        <v>45295</v>
      </c>
      <c r="F27" s="243">
        <v>45657</v>
      </c>
      <c r="G27" s="282">
        <v>44914</v>
      </c>
      <c r="H27" s="256">
        <v>45369</v>
      </c>
      <c r="I27" s="166" t="s">
        <v>2146</v>
      </c>
      <c r="J27" s="166" t="s">
        <v>2146</v>
      </c>
      <c r="K27" s="156"/>
      <c r="L27" s="156"/>
      <c r="M27" s="156"/>
    </row>
    <row r="28" spans="1:13" ht="56.25" customHeight="1" x14ac:dyDescent="0.35">
      <c r="A28" s="156"/>
      <c r="B28" s="82" t="s">
        <v>1919</v>
      </c>
      <c r="C28" s="83" t="s">
        <v>185</v>
      </c>
      <c r="D28" s="80">
        <v>1</v>
      </c>
      <c r="E28" s="243">
        <v>45295</v>
      </c>
      <c r="F28" s="243">
        <v>45657</v>
      </c>
      <c r="G28" s="282">
        <v>45597</v>
      </c>
      <c r="H28" s="256">
        <v>45657</v>
      </c>
      <c r="I28" s="280" t="s">
        <v>2178</v>
      </c>
      <c r="J28" s="280" t="s">
        <v>2168</v>
      </c>
      <c r="K28" s="156"/>
      <c r="L28" s="156"/>
      <c r="M28" s="156"/>
    </row>
    <row r="29" spans="1:13" ht="57.5" x14ac:dyDescent="0.35">
      <c r="A29" s="156"/>
      <c r="B29" s="82" t="s">
        <v>2340</v>
      </c>
      <c r="C29" s="83" t="s">
        <v>202</v>
      </c>
      <c r="D29" s="80">
        <v>1</v>
      </c>
      <c r="E29" s="243">
        <v>45295</v>
      </c>
      <c r="F29" s="243">
        <v>45657</v>
      </c>
      <c r="G29" s="282">
        <v>44231</v>
      </c>
      <c r="H29" s="255">
        <v>45717</v>
      </c>
      <c r="I29" s="280" t="s">
        <v>2179</v>
      </c>
      <c r="J29" s="280" t="s">
        <v>2210</v>
      </c>
      <c r="K29" s="156"/>
      <c r="L29" s="156"/>
      <c r="M29" s="156"/>
    </row>
    <row r="30" spans="1:13" ht="34.5" x14ac:dyDescent="0.35">
      <c r="A30" s="156"/>
      <c r="B30" s="82" t="s">
        <v>2102</v>
      </c>
      <c r="C30" s="102" t="s">
        <v>185</v>
      </c>
      <c r="D30" s="80">
        <v>1</v>
      </c>
      <c r="E30" s="243">
        <v>45295</v>
      </c>
      <c r="F30" s="243">
        <v>45657</v>
      </c>
      <c r="G30" s="282">
        <v>45387</v>
      </c>
      <c r="H30" s="256">
        <v>45809</v>
      </c>
      <c r="I30" s="280" t="s">
        <v>2083</v>
      </c>
      <c r="J30" s="280" t="s">
        <v>2083</v>
      </c>
      <c r="K30" s="156"/>
      <c r="L30" s="156"/>
      <c r="M30" s="156"/>
    </row>
    <row r="31" spans="1:13" ht="23" x14ac:dyDescent="0.35">
      <c r="A31" s="156"/>
      <c r="B31" s="82" t="s">
        <v>1946</v>
      </c>
      <c r="C31" s="102" t="s">
        <v>204</v>
      </c>
      <c r="D31" s="80">
        <v>1</v>
      </c>
      <c r="E31" s="243">
        <v>45295</v>
      </c>
      <c r="F31" s="243">
        <v>45657</v>
      </c>
      <c r="G31" s="255">
        <v>45348</v>
      </c>
      <c r="H31" s="256">
        <v>45417</v>
      </c>
      <c r="I31" s="166" t="s">
        <v>2086</v>
      </c>
      <c r="J31" s="166" t="s">
        <v>2086</v>
      </c>
      <c r="K31" s="156"/>
      <c r="L31" s="156"/>
      <c r="M31" s="156"/>
    </row>
    <row r="32" spans="1:13" ht="46" x14ac:dyDescent="0.35">
      <c r="A32" s="156"/>
      <c r="B32" s="82" t="s">
        <v>1947</v>
      </c>
      <c r="C32" s="102" t="s">
        <v>202</v>
      </c>
      <c r="D32" s="80">
        <v>1</v>
      </c>
      <c r="E32" s="243">
        <v>45295</v>
      </c>
      <c r="F32" s="243">
        <v>45657</v>
      </c>
      <c r="G32" s="255">
        <v>45387</v>
      </c>
      <c r="H32" s="256">
        <v>45809</v>
      </c>
      <c r="I32" s="280" t="s">
        <v>2180</v>
      </c>
      <c r="J32" s="280" t="s">
        <v>2200</v>
      </c>
      <c r="K32" s="156"/>
      <c r="L32" s="156"/>
      <c r="M32" s="156"/>
    </row>
    <row r="33" spans="1:13" ht="32.25" customHeight="1" x14ac:dyDescent="0.35">
      <c r="A33" s="156"/>
      <c r="B33" s="82" t="s">
        <v>1948</v>
      </c>
      <c r="C33" s="102" t="s">
        <v>202</v>
      </c>
      <c r="D33" s="80">
        <v>0.5</v>
      </c>
      <c r="E33" s="243">
        <v>45295</v>
      </c>
      <c r="F33" s="243">
        <v>45657</v>
      </c>
      <c r="G33" s="255">
        <v>44419</v>
      </c>
      <c r="H33" s="256">
        <v>45689</v>
      </c>
      <c r="I33" s="280" t="s">
        <v>2181</v>
      </c>
      <c r="J33" s="280" t="s">
        <v>2201</v>
      </c>
      <c r="K33" s="156"/>
      <c r="L33" s="156"/>
      <c r="M33" s="156"/>
    </row>
    <row r="34" spans="1:13" ht="57.5" x14ac:dyDescent="0.35">
      <c r="A34" s="156"/>
      <c r="B34" s="82" t="s">
        <v>2103</v>
      </c>
      <c r="C34" s="102" t="s">
        <v>120</v>
      </c>
      <c r="D34" s="80">
        <v>0.8</v>
      </c>
      <c r="E34" s="243">
        <v>45295</v>
      </c>
      <c r="F34" s="243">
        <v>45657</v>
      </c>
      <c r="G34" s="255">
        <v>44965</v>
      </c>
      <c r="H34" s="256">
        <v>45809</v>
      </c>
      <c r="I34" s="280" t="s">
        <v>2087</v>
      </c>
      <c r="J34" s="280" t="s">
        <v>2087</v>
      </c>
      <c r="K34" s="156"/>
      <c r="L34" s="156"/>
      <c r="M34" s="156"/>
    </row>
    <row r="35" spans="1:13" ht="46" x14ac:dyDescent="0.35">
      <c r="A35" s="156"/>
      <c r="B35" s="82" t="s">
        <v>2104</v>
      </c>
      <c r="C35" s="102" t="s">
        <v>120</v>
      </c>
      <c r="D35" s="80">
        <v>0.8</v>
      </c>
      <c r="E35" s="243">
        <v>45295</v>
      </c>
      <c r="F35" s="243">
        <v>45657</v>
      </c>
      <c r="G35" s="255">
        <v>45384</v>
      </c>
      <c r="H35" s="256">
        <v>45748</v>
      </c>
      <c r="I35" s="280" t="s">
        <v>2088</v>
      </c>
      <c r="J35" s="280" t="s">
        <v>2212</v>
      </c>
      <c r="K35" s="156"/>
      <c r="L35" s="156"/>
      <c r="M35" s="156"/>
    </row>
    <row r="36" spans="1:13" ht="34.5" x14ac:dyDescent="0.35">
      <c r="A36" s="156"/>
      <c r="B36" s="82" t="s">
        <v>1949</v>
      </c>
      <c r="C36" s="102" t="s">
        <v>202</v>
      </c>
      <c r="D36" s="80">
        <v>0.5</v>
      </c>
      <c r="E36" s="243">
        <v>45295</v>
      </c>
      <c r="F36" s="243">
        <v>45657</v>
      </c>
      <c r="G36" s="255">
        <v>45387</v>
      </c>
      <c r="H36" s="256">
        <v>45809</v>
      </c>
      <c r="I36" s="280" t="s">
        <v>2182</v>
      </c>
      <c r="J36" s="280" t="s">
        <v>2202</v>
      </c>
      <c r="K36" s="156"/>
      <c r="L36" s="156"/>
      <c r="M36" s="156"/>
    </row>
    <row r="37" spans="1:13" ht="46" x14ac:dyDescent="0.35">
      <c r="A37" s="156"/>
      <c r="B37" s="82" t="s">
        <v>2105</v>
      </c>
      <c r="C37" s="102" t="s">
        <v>120</v>
      </c>
      <c r="D37" s="80">
        <v>0.4</v>
      </c>
      <c r="E37" s="243">
        <v>45295</v>
      </c>
      <c r="F37" s="243">
        <v>45657</v>
      </c>
      <c r="G37" s="255">
        <v>45384</v>
      </c>
      <c r="H37" s="256">
        <v>45748</v>
      </c>
      <c r="I37" s="280" t="s">
        <v>2183</v>
      </c>
      <c r="J37" s="280" t="s">
        <v>2208</v>
      </c>
      <c r="K37" s="156"/>
      <c r="L37" s="156"/>
      <c r="M37" s="156"/>
    </row>
    <row r="38" spans="1:13" ht="34.5" x14ac:dyDescent="0.35">
      <c r="A38" s="156"/>
      <c r="B38" s="82" t="s">
        <v>2106</v>
      </c>
      <c r="C38" s="102" t="s">
        <v>120</v>
      </c>
      <c r="D38" s="80">
        <v>0.8</v>
      </c>
      <c r="E38" s="243">
        <v>45295</v>
      </c>
      <c r="F38" s="243">
        <v>45657</v>
      </c>
      <c r="G38" s="255">
        <v>44494</v>
      </c>
      <c r="H38" s="256">
        <v>45809</v>
      </c>
      <c r="I38" s="280" t="s">
        <v>2089</v>
      </c>
      <c r="J38" s="280" t="s">
        <v>2089</v>
      </c>
      <c r="K38" s="156"/>
      <c r="L38" s="156"/>
      <c r="M38" s="156"/>
    </row>
    <row r="39" spans="1:13" ht="46" x14ac:dyDescent="0.35">
      <c r="A39" s="156"/>
      <c r="B39" s="82" t="s">
        <v>1950</v>
      </c>
      <c r="C39" s="102" t="s">
        <v>204</v>
      </c>
      <c r="D39" s="80">
        <v>1</v>
      </c>
      <c r="E39" s="243">
        <v>45518</v>
      </c>
      <c r="F39" s="243">
        <v>45657</v>
      </c>
      <c r="G39" s="255">
        <v>43804</v>
      </c>
      <c r="H39" s="256">
        <v>45497</v>
      </c>
      <c r="I39" s="166" t="s">
        <v>2090</v>
      </c>
      <c r="J39" s="166" t="s">
        <v>2090</v>
      </c>
      <c r="K39" s="156"/>
      <c r="L39" s="156"/>
      <c r="M39" s="156"/>
    </row>
    <row r="40" spans="1:13" ht="54" customHeight="1" x14ac:dyDescent="0.35">
      <c r="A40" s="156"/>
      <c r="B40" s="82" t="s">
        <v>2107</v>
      </c>
      <c r="C40" s="102" t="s">
        <v>202</v>
      </c>
      <c r="D40" s="80">
        <v>0.49</v>
      </c>
      <c r="E40" s="244">
        <v>45295</v>
      </c>
      <c r="F40" s="244">
        <v>45657</v>
      </c>
      <c r="G40" s="255">
        <v>44494</v>
      </c>
      <c r="H40" s="256">
        <v>45809</v>
      </c>
      <c r="I40" s="280" t="s">
        <v>2184</v>
      </c>
      <c r="J40" s="280" t="s">
        <v>2209</v>
      </c>
      <c r="M40" s="156"/>
    </row>
    <row r="41" spans="1:13" ht="75" customHeight="1" x14ac:dyDescent="0.35">
      <c r="A41" s="156"/>
      <c r="B41" s="405" t="s">
        <v>1943</v>
      </c>
      <c r="C41" s="102" t="s">
        <v>204</v>
      </c>
      <c r="D41" s="80">
        <v>1</v>
      </c>
      <c r="E41" s="244">
        <v>45295</v>
      </c>
      <c r="F41" s="244">
        <v>45657</v>
      </c>
      <c r="G41" s="255">
        <v>43804</v>
      </c>
      <c r="H41" s="256">
        <v>45687</v>
      </c>
      <c r="I41" s="280" t="s">
        <v>2185</v>
      </c>
      <c r="J41" s="280" t="s">
        <v>2215</v>
      </c>
      <c r="K41" s="156"/>
      <c r="L41" s="156"/>
      <c r="M41" s="156"/>
    </row>
    <row r="42" spans="1:13" ht="69" x14ac:dyDescent="0.35">
      <c r="A42" s="156"/>
      <c r="B42" s="98" t="s">
        <v>1951</v>
      </c>
      <c r="C42" s="102" t="s">
        <v>204</v>
      </c>
      <c r="D42" s="80">
        <v>1</v>
      </c>
      <c r="E42" s="244">
        <v>45295</v>
      </c>
      <c r="F42" s="244">
        <v>45657</v>
      </c>
      <c r="G42" s="255">
        <v>43524</v>
      </c>
      <c r="H42" s="256">
        <v>45748</v>
      </c>
      <c r="I42" s="280" t="s">
        <v>2085</v>
      </c>
      <c r="J42" s="280" t="s">
        <v>2214</v>
      </c>
      <c r="K42" s="156"/>
      <c r="L42" s="156"/>
      <c r="M42" s="156"/>
    </row>
    <row r="43" spans="1:13" ht="69" x14ac:dyDescent="0.35">
      <c r="A43" s="156"/>
      <c r="B43" s="98" t="s">
        <v>1952</v>
      </c>
      <c r="C43" s="102" t="s">
        <v>204</v>
      </c>
      <c r="D43" s="80">
        <v>1</v>
      </c>
      <c r="E43" s="244">
        <v>45295</v>
      </c>
      <c r="F43" s="244">
        <v>45657</v>
      </c>
      <c r="G43" s="255">
        <v>43524</v>
      </c>
      <c r="H43" s="256">
        <v>45717</v>
      </c>
      <c r="I43" s="280" t="s">
        <v>2091</v>
      </c>
      <c r="J43" s="280" t="s">
        <v>2213</v>
      </c>
      <c r="K43" s="156"/>
      <c r="L43" s="156"/>
      <c r="M43" s="156"/>
    </row>
    <row r="44" spans="1:13" ht="46" x14ac:dyDescent="0.35">
      <c r="A44" s="156"/>
      <c r="B44" s="98" t="s">
        <v>1953</v>
      </c>
      <c r="C44" s="42" t="s">
        <v>202</v>
      </c>
      <c r="D44" s="80">
        <v>0.4</v>
      </c>
      <c r="E44" s="244">
        <v>45295</v>
      </c>
      <c r="F44" s="244">
        <v>45657</v>
      </c>
      <c r="G44" s="255">
        <v>45519</v>
      </c>
      <c r="H44" s="256">
        <v>45884</v>
      </c>
      <c r="I44" s="280" t="s">
        <v>2186</v>
      </c>
      <c r="J44" s="280" t="s">
        <v>2203</v>
      </c>
      <c r="K44" s="156"/>
      <c r="L44" s="156"/>
      <c r="M44" s="156"/>
    </row>
    <row r="45" spans="1:13" ht="34.5" x14ac:dyDescent="0.35">
      <c r="A45" s="156"/>
      <c r="B45" s="165" t="s">
        <v>1782</v>
      </c>
      <c r="C45" s="159" t="s">
        <v>202</v>
      </c>
      <c r="D45" s="159" t="s">
        <v>1768</v>
      </c>
      <c r="E45" s="159" t="s">
        <v>1769</v>
      </c>
      <c r="F45" s="159" t="s">
        <v>1770</v>
      </c>
      <c r="G45" s="167" t="s">
        <v>1769</v>
      </c>
      <c r="H45" s="167" t="s">
        <v>1771</v>
      </c>
      <c r="I45" s="107" t="s">
        <v>1772</v>
      </c>
      <c r="J45" s="107" t="s">
        <v>1773</v>
      </c>
      <c r="K45" s="156"/>
      <c r="L45" s="156"/>
      <c r="M45" s="156"/>
    </row>
    <row r="46" spans="1:13" ht="46" x14ac:dyDescent="0.35">
      <c r="A46" s="156"/>
      <c r="B46" s="241" t="s">
        <v>1954</v>
      </c>
      <c r="C46" s="242" t="s">
        <v>121</v>
      </c>
      <c r="D46" s="158">
        <v>0.2</v>
      </c>
      <c r="E46" s="243">
        <v>45518</v>
      </c>
      <c r="F46" s="243">
        <v>45657</v>
      </c>
      <c r="G46" s="255">
        <v>45533</v>
      </c>
      <c r="H46" s="346">
        <v>45716</v>
      </c>
      <c r="I46" s="280" t="s">
        <v>2222</v>
      </c>
      <c r="J46" s="280" t="s">
        <v>2199</v>
      </c>
      <c r="K46" s="156"/>
      <c r="L46" s="156"/>
      <c r="M46" s="156"/>
    </row>
    <row r="47" spans="1:13" ht="46" x14ac:dyDescent="0.35">
      <c r="A47" s="156"/>
      <c r="B47" s="241" t="s">
        <v>1955</v>
      </c>
      <c r="C47" s="242" t="s">
        <v>121</v>
      </c>
      <c r="D47" s="158">
        <v>0.2</v>
      </c>
      <c r="E47" s="243">
        <v>45518</v>
      </c>
      <c r="F47" s="243">
        <v>45657</v>
      </c>
      <c r="G47" s="255">
        <v>45533</v>
      </c>
      <c r="H47" s="346">
        <v>45746</v>
      </c>
      <c r="I47" s="280" t="s">
        <v>2187</v>
      </c>
      <c r="J47" s="280" t="s">
        <v>2198</v>
      </c>
      <c r="K47" s="156"/>
      <c r="L47" s="156"/>
      <c r="M47" s="156"/>
    </row>
    <row r="48" spans="1:13" ht="34.5" x14ac:dyDescent="0.35">
      <c r="A48" s="156"/>
      <c r="B48" s="165" t="s">
        <v>1783</v>
      </c>
      <c r="C48" s="159" t="s">
        <v>1320</v>
      </c>
      <c r="D48" s="159" t="s">
        <v>1768</v>
      </c>
      <c r="E48" s="159" t="s">
        <v>1769</v>
      </c>
      <c r="F48" s="159" t="s">
        <v>1770</v>
      </c>
      <c r="G48" s="167" t="s">
        <v>1769</v>
      </c>
      <c r="H48" s="167" t="s">
        <v>1771</v>
      </c>
      <c r="I48" s="107" t="s">
        <v>1772</v>
      </c>
      <c r="J48" s="107" t="s">
        <v>1773</v>
      </c>
      <c r="K48" s="156"/>
      <c r="L48" s="156"/>
      <c r="M48" s="156"/>
    </row>
    <row r="49" spans="1:18" ht="33" customHeight="1" x14ac:dyDescent="0.35">
      <c r="A49" s="156"/>
      <c r="B49" s="257" t="s">
        <v>1927</v>
      </c>
      <c r="C49" s="258" t="s">
        <v>92</v>
      </c>
      <c r="D49" s="158">
        <v>1</v>
      </c>
      <c r="E49" s="243">
        <v>45295</v>
      </c>
      <c r="F49" s="243">
        <v>45657</v>
      </c>
      <c r="G49" s="255">
        <v>45672</v>
      </c>
      <c r="H49" s="281">
        <v>45731</v>
      </c>
      <c r="I49" s="166" t="s">
        <v>2156</v>
      </c>
      <c r="J49" s="166" t="s">
        <v>2156</v>
      </c>
      <c r="K49" s="156"/>
      <c r="L49" s="156"/>
      <c r="M49" s="156"/>
    </row>
    <row r="50" spans="1:18" ht="63" customHeight="1" x14ac:dyDescent="0.35">
      <c r="A50" s="156"/>
      <c r="B50" s="257" t="s">
        <v>2070</v>
      </c>
      <c r="C50" s="258" t="s">
        <v>204</v>
      </c>
      <c r="D50" s="158">
        <v>1</v>
      </c>
      <c r="E50" s="261">
        <v>45162</v>
      </c>
      <c r="F50" s="243">
        <v>45657</v>
      </c>
      <c r="G50" s="255">
        <v>45275</v>
      </c>
      <c r="H50" s="281">
        <v>45441</v>
      </c>
      <c r="I50" s="280" t="s">
        <v>2092</v>
      </c>
      <c r="J50" s="280" t="s">
        <v>2092</v>
      </c>
      <c r="K50" s="156"/>
      <c r="L50" s="156"/>
      <c r="M50" s="156"/>
    </row>
    <row r="51" spans="1:18" ht="56.25" customHeight="1" x14ac:dyDescent="0.35">
      <c r="A51" s="156"/>
      <c r="B51" s="257" t="s">
        <v>2069</v>
      </c>
      <c r="C51" s="258" t="s">
        <v>204</v>
      </c>
      <c r="D51" s="158">
        <v>1</v>
      </c>
      <c r="E51" s="261">
        <v>45162</v>
      </c>
      <c r="F51" s="243">
        <v>45657</v>
      </c>
      <c r="G51" s="255">
        <v>45275</v>
      </c>
      <c r="H51" s="281">
        <v>45441</v>
      </c>
      <c r="I51" s="280" t="s">
        <v>2093</v>
      </c>
      <c r="J51" s="280" t="s">
        <v>2093</v>
      </c>
      <c r="K51" s="156"/>
      <c r="L51" s="156"/>
      <c r="M51" s="156"/>
    </row>
    <row r="52" spans="1:18" ht="60" customHeight="1" x14ac:dyDescent="0.35">
      <c r="A52" s="156"/>
      <c r="B52" s="257" t="s">
        <v>2071</v>
      </c>
      <c r="C52" s="258" t="s">
        <v>204</v>
      </c>
      <c r="D52" s="158">
        <v>1</v>
      </c>
      <c r="E52" s="261">
        <v>45162</v>
      </c>
      <c r="F52" s="243">
        <v>45657</v>
      </c>
      <c r="G52" s="255">
        <v>45275</v>
      </c>
      <c r="H52" s="281">
        <v>45441</v>
      </c>
      <c r="I52" s="280" t="s">
        <v>2094</v>
      </c>
      <c r="J52" s="280" t="s">
        <v>2094</v>
      </c>
      <c r="K52" s="156"/>
      <c r="L52" s="156"/>
      <c r="M52" s="156"/>
    </row>
    <row r="53" spans="1:18" ht="69.75" customHeight="1" x14ac:dyDescent="0.35">
      <c r="A53" s="156"/>
      <c r="B53" s="257" t="s">
        <v>1928</v>
      </c>
      <c r="C53" s="258" t="s">
        <v>92</v>
      </c>
      <c r="D53" s="158">
        <v>1</v>
      </c>
      <c r="E53" s="243">
        <v>45295</v>
      </c>
      <c r="F53" s="243">
        <v>45657</v>
      </c>
      <c r="G53" s="255">
        <v>45519</v>
      </c>
      <c r="H53" s="281">
        <v>45657</v>
      </c>
      <c r="I53" s="166"/>
      <c r="J53" s="280" t="s">
        <v>2224</v>
      </c>
      <c r="K53" s="156"/>
      <c r="L53" s="156"/>
      <c r="M53" s="156"/>
    </row>
    <row r="54" spans="1:18" ht="34.5" x14ac:dyDescent="0.35">
      <c r="A54" s="156"/>
      <c r="B54" s="165" t="s">
        <v>1784</v>
      </c>
      <c r="C54" s="159" t="s">
        <v>1320</v>
      </c>
      <c r="D54" s="159" t="s">
        <v>1768</v>
      </c>
      <c r="E54" s="159" t="s">
        <v>1769</v>
      </c>
      <c r="F54" s="159" t="s">
        <v>1770</v>
      </c>
      <c r="G54" s="167" t="s">
        <v>1769</v>
      </c>
      <c r="H54" s="167" t="s">
        <v>1771</v>
      </c>
      <c r="I54" s="107" t="s">
        <v>1772</v>
      </c>
      <c r="J54" s="107" t="s">
        <v>1773</v>
      </c>
      <c r="K54" s="156"/>
      <c r="L54" s="156"/>
      <c r="M54" s="156"/>
    </row>
    <row r="55" spans="1:18" x14ac:dyDescent="0.35">
      <c r="A55" s="156"/>
      <c r="B55" s="161" t="s">
        <v>1774</v>
      </c>
      <c r="C55" s="161"/>
      <c r="D55" s="158">
        <v>0</v>
      </c>
      <c r="E55" s="157"/>
      <c r="F55" s="157"/>
      <c r="G55" s="157"/>
      <c r="H55" s="160"/>
      <c r="I55" s="160"/>
      <c r="J55" s="160"/>
      <c r="K55" s="156"/>
      <c r="L55" s="156"/>
      <c r="M55" s="156"/>
    </row>
    <row r="56" spans="1:18" hidden="1" x14ac:dyDescent="0.35">
      <c r="A56" s="156"/>
      <c r="B56" s="161" t="s">
        <v>1775</v>
      </c>
      <c r="C56" s="161"/>
      <c r="D56" s="158">
        <v>0</v>
      </c>
      <c r="E56" s="157"/>
      <c r="F56" s="157"/>
      <c r="G56" s="157"/>
      <c r="H56" s="160"/>
      <c r="I56" s="160"/>
      <c r="J56" s="160"/>
      <c r="K56" s="156"/>
      <c r="L56" s="156"/>
      <c r="M56" s="156"/>
    </row>
    <row r="57" spans="1:18" hidden="1" x14ac:dyDescent="0.35">
      <c r="A57" s="156"/>
      <c r="B57" s="161" t="s">
        <v>1776</v>
      </c>
      <c r="C57" s="161"/>
      <c r="D57" s="158">
        <v>0</v>
      </c>
      <c r="E57" s="157"/>
      <c r="F57" s="157"/>
      <c r="G57" s="157"/>
      <c r="H57" s="160"/>
      <c r="I57" s="160"/>
      <c r="J57" s="160"/>
      <c r="K57" s="156"/>
      <c r="L57" s="156"/>
      <c r="M57" s="156"/>
    </row>
    <row r="58" spans="1:18" ht="34.5" x14ac:dyDescent="0.35">
      <c r="A58" s="156"/>
      <c r="B58" s="165" t="s">
        <v>1785</v>
      </c>
      <c r="C58" s="159" t="s">
        <v>1320</v>
      </c>
      <c r="D58" s="159" t="s">
        <v>1768</v>
      </c>
      <c r="E58" s="159" t="s">
        <v>1769</v>
      </c>
      <c r="F58" s="159" t="s">
        <v>1770</v>
      </c>
      <c r="G58" s="167" t="s">
        <v>1769</v>
      </c>
      <c r="H58" s="167" t="s">
        <v>1771</v>
      </c>
      <c r="I58" s="107" t="s">
        <v>1772</v>
      </c>
      <c r="J58" s="107" t="s">
        <v>1773</v>
      </c>
      <c r="K58" s="156"/>
      <c r="L58" s="156"/>
      <c r="M58" s="156"/>
    </row>
    <row r="59" spans="1:18" ht="57.5" x14ac:dyDescent="0.35">
      <c r="A59" s="156"/>
      <c r="B59" s="262" t="s">
        <v>1957</v>
      </c>
      <c r="C59" s="258" t="s">
        <v>204</v>
      </c>
      <c r="D59" s="158">
        <v>1</v>
      </c>
      <c r="E59" s="261">
        <v>45216</v>
      </c>
      <c r="F59" s="243">
        <v>45657</v>
      </c>
      <c r="G59" s="255">
        <v>45335</v>
      </c>
      <c r="H59" s="281">
        <v>45587</v>
      </c>
      <c r="I59" s="166" t="s">
        <v>2141</v>
      </c>
      <c r="J59" s="160" t="s">
        <v>2169</v>
      </c>
      <c r="K59" s="156"/>
      <c r="L59" s="156"/>
      <c r="M59" s="156"/>
    </row>
    <row r="60" spans="1:18" ht="69" x14ac:dyDescent="0.35">
      <c r="A60" s="156"/>
      <c r="B60" s="262" t="s">
        <v>2159</v>
      </c>
      <c r="C60" s="102" t="s">
        <v>92</v>
      </c>
      <c r="D60" s="366">
        <v>0.1</v>
      </c>
      <c r="E60" s="255">
        <v>45655</v>
      </c>
      <c r="F60" s="243">
        <v>45657</v>
      </c>
      <c r="G60" s="157">
        <v>45645</v>
      </c>
      <c r="H60" s="387">
        <v>45808</v>
      </c>
      <c r="I60" s="160"/>
      <c r="J60" s="280" t="s">
        <v>2225</v>
      </c>
      <c r="K60" s="156"/>
      <c r="L60" s="156"/>
      <c r="M60" s="156"/>
    </row>
    <row r="61" spans="1:18" x14ac:dyDescent="0.35">
      <c r="A61" s="156"/>
      <c r="B61" s="156"/>
      <c r="C61" s="156"/>
      <c r="D61" s="156"/>
      <c r="E61" s="156"/>
      <c r="F61" s="156"/>
      <c r="G61" s="156"/>
      <c r="H61" s="156"/>
      <c r="I61" s="156"/>
      <c r="J61" s="156"/>
      <c r="K61" s="156"/>
      <c r="L61" s="156"/>
      <c r="M61" s="156"/>
    </row>
    <row r="62" spans="1:18" s="40" customFormat="1" ht="88.5" customHeight="1" x14ac:dyDescent="0.35">
      <c r="A62" s="39"/>
      <c r="B62" s="785"/>
      <c r="C62" s="785"/>
      <c r="D62" s="785"/>
      <c r="E62" s="785"/>
      <c r="F62" s="785"/>
      <c r="G62" s="785"/>
      <c r="H62" s="710"/>
      <c r="I62" s="857"/>
      <c r="J62" s="857"/>
      <c r="K62" s="156"/>
      <c r="L62" s="156"/>
      <c r="M62" s="156"/>
      <c r="N62" s="130"/>
      <c r="O62" s="130"/>
      <c r="P62" s="39"/>
      <c r="Q62" s="130"/>
      <c r="R62" s="39"/>
    </row>
    <row r="63" spans="1:18" s="55" customFormat="1" x14ac:dyDescent="0.35">
      <c r="A63" s="54"/>
      <c r="B63" s="769" t="s">
        <v>1396</v>
      </c>
      <c r="C63" s="769"/>
      <c r="D63" s="769"/>
      <c r="E63" s="769" t="s">
        <v>2079</v>
      </c>
      <c r="F63" s="769"/>
      <c r="G63" s="769"/>
      <c r="H63" s="867"/>
      <c r="I63" s="856"/>
      <c r="J63" s="856"/>
      <c r="K63" s="156"/>
      <c r="L63" s="156"/>
      <c r="M63" s="156"/>
      <c r="N63" s="152"/>
      <c r="O63" s="130"/>
      <c r="P63" s="39"/>
      <c r="Q63" s="130"/>
      <c r="R63" s="39"/>
    </row>
    <row r="64" spans="1:18" s="40" customFormat="1" x14ac:dyDescent="0.35">
      <c r="A64" s="39"/>
      <c r="B64" s="737" t="str">
        <f>'Información Básica'!B114</f>
        <v xml:space="preserve">ANDRES HERNAN SANCEHZ GUZMAN </v>
      </c>
      <c r="C64" s="737"/>
      <c r="D64" s="737"/>
      <c r="E64" s="737" t="s">
        <v>2076</v>
      </c>
      <c r="F64" s="737"/>
      <c r="G64" s="737"/>
      <c r="H64" s="868"/>
      <c r="I64" s="858"/>
      <c r="J64" s="858"/>
      <c r="K64" s="156"/>
      <c r="L64" s="156"/>
      <c r="M64" s="156"/>
      <c r="N64" s="130"/>
      <c r="O64" s="130"/>
      <c r="P64" s="39"/>
      <c r="Q64" s="130"/>
      <c r="R64" s="39"/>
    </row>
    <row r="83" spans="2:8" ht="84" customHeight="1" x14ac:dyDescent="0.35"/>
    <row r="84" spans="2:8" x14ac:dyDescent="0.35">
      <c r="B84" s="497"/>
    </row>
    <row r="96" spans="2:8" ht="33.75" customHeight="1" x14ac:dyDescent="0.35">
      <c r="E96" s="499"/>
      <c r="F96" s="499"/>
      <c r="G96" s="499"/>
      <c r="H96" s="499"/>
    </row>
  </sheetData>
  <mergeCells count="15">
    <mergeCell ref="I63:J63"/>
    <mergeCell ref="I62:J62"/>
    <mergeCell ref="I64:J64"/>
    <mergeCell ref="B2:E2"/>
    <mergeCell ref="B3:E3"/>
    <mergeCell ref="B7:F7"/>
    <mergeCell ref="G7:J7"/>
    <mergeCell ref="F2:I3"/>
    <mergeCell ref="J2:J3"/>
    <mergeCell ref="B62:D62"/>
    <mergeCell ref="E62:H62"/>
    <mergeCell ref="B63:D63"/>
    <mergeCell ref="E63:H63"/>
    <mergeCell ref="B64:D64"/>
    <mergeCell ref="E64:H64"/>
  </mergeCells>
  <conditionalFormatting sqref="D9:D44">
    <cfRule type="dataBar" priority="3">
      <dataBar>
        <cfvo type="num" val="0"/>
        <cfvo type="num" val="1"/>
        <color rgb="FF00B0F0"/>
      </dataBar>
      <extLst>
        <ext xmlns:x14="http://schemas.microsoft.com/office/spreadsheetml/2009/9/main" uri="{B025F937-C7B1-47D3-B67F-A62EFF666E3E}">
          <x14:id>{A43A3474-41CA-42FF-BBA2-1937D20AF462}</x14:id>
        </ext>
      </extLst>
    </cfRule>
    <cfRule type="dataBar" priority="4">
      <dataBar>
        <cfvo type="min"/>
        <cfvo type="max"/>
        <color rgb="FF00B0F0"/>
      </dataBar>
      <extLst>
        <ext xmlns:x14="http://schemas.microsoft.com/office/spreadsheetml/2009/9/main" uri="{B025F937-C7B1-47D3-B67F-A62EFF666E3E}">
          <x14:id>{54ACDFE3-4237-4FA9-99CA-6C51AED5B213}</x14:id>
        </ext>
      </extLst>
    </cfRule>
    <cfRule type="dataBar" priority="5">
      <dataBar>
        <cfvo type="num" val="0"/>
        <cfvo type="num" val="1"/>
        <color rgb="FF638EC6"/>
      </dataBar>
      <extLst>
        <ext xmlns:x14="http://schemas.microsoft.com/office/spreadsheetml/2009/9/main" uri="{B025F937-C7B1-47D3-B67F-A62EFF666E3E}">
          <x14:id>{6157B381-5028-47E0-A615-0AC72C8DCA3D}</x14:id>
        </ext>
      </extLst>
    </cfRule>
    <cfRule type="dataBar" priority="6">
      <dataBar>
        <cfvo type="min"/>
        <cfvo type="max"/>
        <color rgb="FF008AEF"/>
      </dataBar>
      <extLst>
        <ext xmlns:x14="http://schemas.microsoft.com/office/spreadsheetml/2009/9/main" uri="{B025F937-C7B1-47D3-B67F-A62EFF666E3E}">
          <x14:id>{77DA6BF9-DA36-4B98-857C-CFBEC5E58EF5}</x14:id>
        </ext>
      </extLst>
    </cfRule>
    <cfRule type="dataBar" priority="7">
      <dataBar>
        <cfvo type="num" val="0"/>
        <cfvo type="num" val="1"/>
        <color rgb="FF63C384"/>
      </dataBar>
      <extLst>
        <ext xmlns:x14="http://schemas.microsoft.com/office/spreadsheetml/2009/9/main" uri="{B025F937-C7B1-47D3-B67F-A62EFF666E3E}">
          <x14:id>{8C4ACB57-99F1-467B-A22F-7B1D34DC2067}</x14:id>
        </ext>
      </extLst>
    </cfRule>
  </conditionalFormatting>
  <conditionalFormatting sqref="D46:D47 D49:D51 D55:D57 D53 D59:D60">
    <cfRule type="dataBar" priority="10">
      <dataBar>
        <cfvo type="num" val="0"/>
        <cfvo type="num" val="1"/>
        <color rgb="FF00B0F0"/>
      </dataBar>
      <extLst>
        <ext xmlns:x14="http://schemas.microsoft.com/office/spreadsheetml/2009/9/main" uri="{B025F937-C7B1-47D3-B67F-A62EFF666E3E}">
          <x14:id>{BC80CFB5-A2FE-4816-B0A7-96F4CF730AB0}</x14:id>
        </ext>
      </extLst>
    </cfRule>
    <cfRule type="dataBar" priority="11">
      <dataBar>
        <cfvo type="num" val="0"/>
        <cfvo type="num" val="1"/>
        <color rgb="FF00B050"/>
      </dataBar>
      <extLst>
        <ext xmlns:x14="http://schemas.microsoft.com/office/spreadsheetml/2009/9/main" uri="{B025F937-C7B1-47D3-B67F-A62EFF666E3E}">
          <x14:id>{91FAA885-0FDB-4357-A75E-38BA4B3706AF}</x14:id>
        </ext>
      </extLst>
    </cfRule>
  </conditionalFormatting>
  <conditionalFormatting sqref="D52">
    <cfRule type="dataBar" priority="8">
      <dataBar>
        <cfvo type="num" val="0"/>
        <cfvo type="num" val="1"/>
        <color rgb="FF00B0F0"/>
      </dataBar>
      <extLst>
        <ext xmlns:x14="http://schemas.microsoft.com/office/spreadsheetml/2009/9/main" uri="{B025F937-C7B1-47D3-B67F-A62EFF666E3E}">
          <x14:id>{9ABE2DE9-009C-4CAB-8050-D3730B40D044}</x14:id>
        </ext>
      </extLst>
    </cfRule>
    <cfRule type="dataBar" priority="9">
      <dataBar>
        <cfvo type="num" val="0"/>
        <cfvo type="num" val="1"/>
        <color rgb="FF00B050"/>
      </dataBar>
      <extLst>
        <ext xmlns:x14="http://schemas.microsoft.com/office/spreadsheetml/2009/9/main" uri="{B025F937-C7B1-47D3-B67F-A62EFF666E3E}">
          <x14:id>{3E9C27ED-A5FB-43C8-897F-579E3377FF5A}</x14:id>
        </ext>
      </extLst>
    </cfRule>
  </conditionalFormatting>
  <dataValidations xWindow="1027" yWindow="1286" count="7">
    <dataValidation allowBlank="1" showInputMessage="1" showErrorMessage="1" prompt="Relacionar un texto gerencial asociado al estado de avance de cumplimiento de la Meta seleccionada al finalizar el periodo de corte." sqref="I8:J8 I54:J54 I45:J45 I48:J48 I58:J58"/>
    <dataValidation allowBlank="1" showInputMessage="1" showErrorMessage="1" prompt="En caso de ser necesario ajustar la fecha de terminación de la Meta seleccionada para cada Inversión. (Esta fecha podrá cambiar a la siguiente vigencia en caso de ser necesario)." sqref="H48 H8 H58 H45 H54"/>
    <dataValidation allowBlank="1" showInputMessage="1" showErrorMessage="1" prompt="En caso de ser necesario ajustar la fecha de inicio de la Meta seleccionada para cada Inversión. (Esta fecha podrá cambiar a la siguiente vigencia en caso de ser necesario)." sqref="G8 G58 G45 G48 G54"/>
    <dataValidation allowBlank="1" showInputMessage="1" showErrorMessage="1" prompt="Fecha en la que fue iniciada o será iniciada el cumplimiento de la Meta de la inversión seleccionada." sqref="E45 E48 E54 E58 E8"/>
    <dataValidation allowBlank="1" showInputMessage="1" showErrorMessage="1" prompt="Relacione el nombre de la inversión en minusculas, debe ser coherentes con las establecidas en la pestaña metas 2024." sqref="B58 B8 B48 B54 B45"/>
    <dataValidation allowBlank="1" showInputMessage="1" showErrorMessage="1" prompt="Fecha en la que se prevé el cumplimiento de la Meta de la inversión seleccionada. (maximo se deberá establecer 31 de diciembre de la misma vigencia)" sqref="F8 F45 F48 F54 F58"/>
    <dataValidation allowBlank="1" showInputMessage="1" showErrorMessage="1" prompt="Relacionar la Meta establecida para cada inversión, debe ser coherente con la pestaña metas 2024." sqref="C8 C45 C48 C54 C58"/>
  </dataValidations>
  <pageMargins left="0.7" right="0.7" top="0.75" bottom="0.75" header="0.3" footer="0.3"/>
  <pageSetup scale="45"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A43A3474-41CA-42FF-BBA2-1937D20AF462}">
            <x14:dataBar minLength="0" maxLength="100">
              <x14:cfvo type="num">
                <xm:f>0</xm:f>
              </x14:cfvo>
              <x14:cfvo type="num">
                <xm:f>1</xm:f>
              </x14:cfvo>
              <x14:negativeFillColor rgb="FFFF0000"/>
              <x14:axisColor rgb="FF000000"/>
            </x14:dataBar>
          </x14:cfRule>
          <x14:cfRule type="dataBar" id="{54ACDFE3-4237-4FA9-99CA-6C51AED5B213}">
            <x14:dataBar minLength="0" maxLength="100">
              <x14:cfvo type="autoMin"/>
              <x14:cfvo type="autoMax"/>
              <x14:negativeFillColor rgb="FFFF0000"/>
              <x14:axisColor rgb="FF000000"/>
            </x14:dataBar>
          </x14:cfRule>
          <x14:cfRule type="dataBar" id="{6157B381-5028-47E0-A615-0AC72C8DCA3D}">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7DA6BF9-DA36-4B98-857C-CFBEC5E58EF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C4ACB57-99F1-467B-A22F-7B1D34DC2067}">
            <x14:dataBar minLength="0" maxLength="100" gradient="0">
              <x14:cfvo type="num">
                <xm:f>0</xm:f>
              </x14:cfvo>
              <x14:cfvo type="num">
                <xm:f>1</xm:f>
              </x14:cfvo>
              <x14:negativeFillColor rgb="FFFF0000"/>
              <x14:axisColor rgb="FF000000"/>
            </x14:dataBar>
          </x14:cfRule>
          <xm:sqref>D9:D44</xm:sqref>
        </x14:conditionalFormatting>
        <x14:conditionalFormatting xmlns:xm="http://schemas.microsoft.com/office/excel/2006/main">
          <x14:cfRule type="dataBar" id="{BC80CFB5-A2FE-4816-B0A7-96F4CF730AB0}">
            <x14:dataBar minLength="0" maxLength="100">
              <x14:cfvo type="num">
                <xm:f>0</xm:f>
              </x14:cfvo>
              <x14:cfvo type="num">
                <xm:f>1</xm:f>
              </x14:cfvo>
              <x14:negativeFillColor rgb="FFFF0000"/>
              <x14:axisColor rgb="FF000000"/>
            </x14:dataBar>
          </x14:cfRule>
          <x14:cfRule type="dataBar" id="{91FAA885-0FDB-4357-A75E-38BA4B3706AF}">
            <x14:dataBar minLength="0" maxLength="100" gradient="0">
              <x14:cfvo type="num">
                <xm:f>0</xm:f>
              </x14:cfvo>
              <x14:cfvo type="num">
                <xm:f>1</xm:f>
              </x14:cfvo>
              <x14:negativeFillColor rgb="FFFF0000"/>
              <x14:axisColor rgb="FF000000"/>
            </x14:dataBar>
          </x14:cfRule>
          <xm:sqref>D46:D47 D49:D51 D55:D57 D53 D59:D60</xm:sqref>
        </x14:conditionalFormatting>
        <x14:conditionalFormatting xmlns:xm="http://schemas.microsoft.com/office/excel/2006/main">
          <x14:cfRule type="dataBar" id="{9ABE2DE9-009C-4CAB-8050-D3730B40D044}">
            <x14:dataBar minLength="0" maxLength="100">
              <x14:cfvo type="num">
                <xm:f>0</xm:f>
              </x14:cfvo>
              <x14:cfvo type="num">
                <xm:f>1</xm:f>
              </x14:cfvo>
              <x14:negativeFillColor rgb="FFFF0000"/>
              <x14:axisColor rgb="FF000000"/>
            </x14:dataBar>
          </x14:cfRule>
          <x14:cfRule type="dataBar" id="{3E9C27ED-A5FB-43C8-897F-579E3377FF5A}">
            <x14:dataBar minLength="0" maxLength="100" gradient="0">
              <x14:cfvo type="num">
                <xm:f>0</xm:f>
              </x14:cfvo>
              <x14:cfvo type="num">
                <xm:f>1</xm:f>
              </x14:cfvo>
              <x14:negativeFillColor rgb="FFFF0000"/>
              <x14:axisColor rgb="FF000000"/>
            </x14:dataBar>
          </x14:cfRule>
          <xm:sqref>D52</xm:sqref>
        </x14:conditionalFormatting>
      </x14:conditionalFormattings>
    </ext>
    <ext xmlns:x14="http://schemas.microsoft.com/office/spreadsheetml/2009/9/main" uri="{CCE6A557-97BC-4b89-ADB6-D9C93CAAB3DF}">
      <x14:dataValidations xmlns:xm="http://schemas.microsoft.com/office/excel/2006/main" xWindow="1027" yWindow="1286" count="3">
        <x14:dataValidation type="list" allowBlank="1" showInputMessage="1" showErrorMessage="1">
          <x14:formula1>
            <xm:f>LISTA!$AI$2:$AI$22</xm:f>
          </x14:formula1>
          <xm:sqref>C46:C47 C49:C53 C55:C57 C59</xm:sqref>
        </x14:dataValidation>
        <x14:dataValidation type="list" allowBlank="1" showInputMessage="1" showErrorMessage="1">
          <x14:formula1>
            <xm:f>LISTA!$AH$2:$AH$17</xm:f>
          </x14:formula1>
          <xm:sqref>C9:C44</xm:sqref>
        </x14:dataValidation>
        <x14:dataValidation type="list" allowBlank="1" showInputMessage="1" showErrorMessage="1">
          <x14:formula1>
            <xm:f>LISTA!$AI$2:$AI$23</xm:f>
          </x14:formula1>
          <xm:sqref>C60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V106"/>
  <sheetViews>
    <sheetView view="pageBreakPreview" topLeftCell="A6" zoomScale="96" zoomScaleNormal="96" zoomScaleSheetLayoutView="96" workbookViewId="0">
      <pane xSplit="2" ySplit="3" topLeftCell="C24" activePane="bottomRight" state="frozen"/>
      <selection activeCell="A6" sqref="A6"/>
      <selection pane="topRight" activeCell="C6" sqref="C6"/>
      <selection pane="bottomLeft" activeCell="A9" sqref="A9"/>
      <selection pane="bottomRight" activeCell="M10" sqref="M10"/>
    </sheetView>
  </sheetViews>
  <sheetFormatPr baseColWidth="10" defaultColWidth="10.75" defaultRowHeight="11.5" x14ac:dyDescent="0.35"/>
  <cols>
    <col min="1" max="1" width="3.08203125" style="447" customWidth="1"/>
    <col min="2" max="2" width="42.33203125" style="447" customWidth="1"/>
    <col min="3" max="3" width="19.25" style="447" customWidth="1"/>
    <col min="4" max="4" width="11.58203125" style="447" customWidth="1"/>
    <col min="5" max="5" width="20.75" style="493" customWidth="1"/>
    <col min="6" max="6" width="13" style="447" bestFit="1" customWidth="1"/>
    <col min="7" max="7" width="15.08203125" style="447" customWidth="1"/>
    <col min="8" max="8" width="15.25" style="447" bestFit="1" customWidth="1"/>
    <col min="9" max="9" width="30.25" style="554" customWidth="1"/>
    <col min="10" max="10" width="28.58203125" style="447" customWidth="1"/>
    <col min="11" max="11" width="36.08203125" style="447" customWidth="1"/>
    <col min="12" max="12" width="46.25" style="447" customWidth="1"/>
    <col min="13" max="13" width="40" style="447" customWidth="1"/>
    <col min="14" max="14" width="54.58203125" style="447" bestFit="1" customWidth="1"/>
    <col min="15" max="15" width="4.25" style="447" customWidth="1"/>
    <col min="16" max="16384" width="10.75" style="447"/>
  </cols>
  <sheetData>
    <row r="1" spans="1:22" x14ac:dyDescent="0.35">
      <c r="A1" s="446"/>
      <c r="B1" s="446"/>
      <c r="C1" s="446"/>
      <c r="D1" s="446"/>
      <c r="E1" s="489"/>
      <c r="F1" s="446"/>
      <c r="G1" s="446"/>
      <c r="H1" s="446"/>
      <c r="I1" s="553"/>
      <c r="J1" s="446"/>
      <c r="O1" s="130"/>
      <c r="P1" s="130"/>
      <c r="Q1" s="130"/>
      <c r="R1" s="130"/>
      <c r="S1" s="130"/>
      <c r="T1" s="130"/>
      <c r="U1" s="130"/>
      <c r="V1" s="130"/>
    </row>
    <row r="2" spans="1:22" s="40" customFormat="1" ht="68.150000000000006" customHeight="1" x14ac:dyDescent="0.35">
      <c r="A2" s="39"/>
      <c r="B2" s="749" t="s">
        <v>1333</v>
      </c>
      <c r="C2" s="749"/>
      <c r="D2" s="749"/>
      <c r="E2" s="749"/>
      <c r="F2" s="848"/>
      <c r="G2" s="849"/>
      <c r="H2" s="849"/>
      <c r="I2" s="849"/>
      <c r="J2" s="849"/>
      <c r="K2" s="850"/>
      <c r="L2" s="848"/>
      <c r="M2" s="849"/>
      <c r="N2" s="850"/>
      <c r="O2" s="130"/>
      <c r="P2" s="130"/>
      <c r="Q2" s="130"/>
      <c r="R2" s="130"/>
      <c r="S2" s="130"/>
      <c r="T2" s="130"/>
      <c r="U2" s="130"/>
      <c r="V2" s="130"/>
    </row>
    <row r="3" spans="1:22" s="40" customFormat="1" ht="68.150000000000006" customHeight="1" x14ac:dyDescent="0.35">
      <c r="A3" s="39"/>
      <c r="B3" s="872" t="s">
        <v>1958</v>
      </c>
      <c r="C3" s="872"/>
      <c r="D3" s="872"/>
      <c r="E3" s="872"/>
      <c r="F3" s="851"/>
      <c r="G3" s="852"/>
      <c r="H3" s="852"/>
      <c r="I3" s="852"/>
      <c r="J3" s="852"/>
      <c r="K3" s="853"/>
      <c r="L3" s="851"/>
      <c r="M3" s="852"/>
      <c r="N3" s="853"/>
      <c r="O3" s="130"/>
      <c r="P3" s="130"/>
      <c r="Q3" s="130"/>
      <c r="R3" s="130"/>
      <c r="S3" s="130"/>
      <c r="T3" s="130"/>
      <c r="U3" s="130"/>
      <c r="V3" s="130"/>
    </row>
    <row r="4" spans="1:22" x14ac:dyDescent="0.35">
      <c r="A4" s="446"/>
      <c r="B4" s="446"/>
      <c r="C4" s="446"/>
      <c r="D4" s="446"/>
      <c r="E4" s="489"/>
      <c r="F4" s="446"/>
      <c r="G4" s="446"/>
      <c r="H4" s="446"/>
      <c r="I4" s="553"/>
      <c r="J4" s="446"/>
      <c r="O4" s="130"/>
      <c r="P4" s="130"/>
      <c r="Q4" s="130"/>
      <c r="R4" s="130"/>
      <c r="S4" s="130"/>
      <c r="T4" s="130"/>
      <c r="U4" s="130"/>
      <c r="V4" s="130"/>
    </row>
    <row r="5" spans="1:22" x14ac:dyDescent="0.35">
      <c r="A5" s="446"/>
      <c r="B5" s="41" t="s">
        <v>1787</v>
      </c>
      <c r="C5" s="41"/>
      <c r="D5" s="446"/>
      <c r="E5" s="489"/>
      <c r="F5" s="446"/>
      <c r="G5" s="446"/>
      <c r="H5" s="446"/>
      <c r="I5" s="553"/>
      <c r="J5" s="446"/>
      <c r="O5" s="130"/>
      <c r="P5" s="130"/>
      <c r="Q5" s="130"/>
      <c r="R5" s="130"/>
      <c r="S5" s="130"/>
      <c r="T5" s="130"/>
      <c r="U5" s="130"/>
      <c r="V5" s="130"/>
    </row>
    <row r="6" spans="1:22" x14ac:dyDescent="0.35">
      <c r="A6" s="446"/>
      <c r="B6" s="41"/>
      <c r="C6" s="41"/>
      <c r="D6" s="446"/>
      <c r="E6" s="489"/>
      <c r="F6" s="446"/>
      <c r="G6" s="446"/>
      <c r="H6" s="446"/>
      <c r="I6" s="553"/>
      <c r="J6" s="446"/>
      <c r="O6" s="130"/>
      <c r="P6" s="130"/>
      <c r="Q6" s="130"/>
      <c r="R6" s="130"/>
      <c r="S6" s="130"/>
      <c r="T6" s="130"/>
      <c r="U6" s="130"/>
      <c r="V6" s="130"/>
    </row>
    <row r="7" spans="1:22" x14ac:dyDescent="0.35">
      <c r="A7" s="446"/>
      <c r="B7" s="873" t="s">
        <v>1788</v>
      </c>
      <c r="C7" s="874"/>
      <c r="D7" s="874"/>
      <c r="E7" s="863"/>
      <c r="F7" s="875"/>
      <c r="G7" s="876" t="s">
        <v>1789</v>
      </c>
      <c r="H7" s="877"/>
      <c r="I7" s="877"/>
      <c r="J7" s="877"/>
      <c r="K7" s="877"/>
      <c r="L7" s="877"/>
      <c r="M7" s="877"/>
      <c r="N7" s="877"/>
      <c r="O7" s="130"/>
      <c r="P7" s="130"/>
      <c r="Q7" s="130"/>
      <c r="R7" s="130"/>
      <c r="S7" s="130"/>
      <c r="T7" s="130"/>
      <c r="U7" s="130"/>
      <c r="V7" s="130"/>
    </row>
    <row r="8" spans="1:22" ht="32.5" customHeight="1" x14ac:dyDescent="0.35">
      <c r="A8" s="446"/>
      <c r="B8" s="165" t="s">
        <v>1466</v>
      </c>
      <c r="C8" s="159" t="s">
        <v>1320</v>
      </c>
      <c r="D8" s="507" t="s">
        <v>1768</v>
      </c>
      <c r="E8" s="159" t="s">
        <v>1769</v>
      </c>
      <c r="F8" s="159" t="s">
        <v>1770</v>
      </c>
      <c r="G8" s="167" t="s">
        <v>1769</v>
      </c>
      <c r="H8" s="167" t="s">
        <v>1771</v>
      </c>
      <c r="I8" s="524" t="s">
        <v>1790</v>
      </c>
      <c r="J8" s="107" t="s">
        <v>1791</v>
      </c>
      <c r="K8" s="107" t="s">
        <v>1792</v>
      </c>
      <c r="L8" s="107" t="s">
        <v>1793</v>
      </c>
      <c r="M8" s="107" t="s">
        <v>1794</v>
      </c>
      <c r="N8" s="107" t="s">
        <v>1795</v>
      </c>
      <c r="O8" s="130"/>
      <c r="P8" s="130"/>
      <c r="Q8" s="130"/>
      <c r="R8" s="130"/>
      <c r="S8" s="130"/>
      <c r="T8" s="130"/>
      <c r="U8" s="130"/>
      <c r="V8" s="130"/>
    </row>
    <row r="9" spans="1:22" ht="126.5" x14ac:dyDescent="0.35">
      <c r="A9" s="446"/>
      <c r="B9" s="82" t="s">
        <v>1938</v>
      </c>
      <c r="C9" s="83" t="s">
        <v>204</v>
      </c>
      <c r="D9" s="439">
        <v>1</v>
      </c>
      <c r="E9" s="243">
        <v>45295</v>
      </c>
      <c r="F9" s="448">
        <v>45820</v>
      </c>
      <c r="G9" s="243">
        <v>45295</v>
      </c>
      <c r="H9" s="521">
        <v>45820</v>
      </c>
      <c r="I9" s="525" t="s">
        <v>2345</v>
      </c>
      <c r="J9" s="555" t="s">
        <v>2720</v>
      </c>
      <c r="K9" s="511" t="s">
        <v>2494</v>
      </c>
      <c r="L9" s="511" t="s">
        <v>2546</v>
      </c>
      <c r="M9" s="511" t="s">
        <v>2546</v>
      </c>
      <c r="N9" s="487" t="s">
        <v>2546</v>
      </c>
      <c r="O9" s="130"/>
      <c r="P9" s="130"/>
      <c r="Q9" s="130"/>
      <c r="R9" s="130"/>
      <c r="S9" s="130"/>
      <c r="T9" s="130"/>
      <c r="U9" s="130"/>
      <c r="V9" s="130"/>
    </row>
    <row r="10" spans="1:22" ht="210.75" customHeight="1" x14ac:dyDescent="0.35">
      <c r="A10" s="446"/>
      <c r="B10" s="82" t="s">
        <v>2384</v>
      </c>
      <c r="C10" s="83" t="s">
        <v>204</v>
      </c>
      <c r="D10" s="439">
        <v>1</v>
      </c>
      <c r="E10" s="519">
        <v>45295</v>
      </c>
      <c r="F10" s="448">
        <v>45820</v>
      </c>
      <c r="G10" s="243">
        <v>45295</v>
      </c>
      <c r="H10" s="521">
        <v>45820</v>
      </c>
      <c r="I10" s="525" t="s">
        <v>2346</v>
      </c>
      <c r="J10" s="555" t="s">
        <v>2397</v>
      </c>
      <c r="K10" s="511" t="s">
        <v>2495</v>
      </c>
      <c r="L10" s="511" t="s">
        <v>2651</v>
      </c>
      <c r="M10" s="511" t="s">
        <v>2665</v>
      </c>
      <c r="N10" s="487" t="s">
        <v>2724</v>
      </c>
      <c r="O10" s="130"/>
      <c r="P10" s="130"/>
      <c r="Q10" s="130"/>
      <c r="R10" s="130"/>
      <c r="S10" s="130"/>
      <c r="T10" s="130"/>
      <c r="U10" s="130"/>
      <c r="V10" s="130"/>
    </row>
    <row r="11" spans="1:22" ht="62.25" customHeight="1" x14ac:dyDescent="0.35">
      <c r="A11" s="446"/>
      <c r="B11" s="82" t="s">
        <v>1918</v>
      </c>
      <c r="C11" s="83" t="s">
        <v>156</v>
      </c>
      <c r="D11" s="439">
        <v>1</v>
      </c>
      <c r="E11" s="243">
        <v>45295</v>
      </c>
      <c r="F11" s="448">
        <v>46022</v>
      </c>
      <c r="G11" s="243">
        <v>45295</v>
      </c>
      <c r="H11" s="521">
        <v>46022</v>
      </c>
      <c r="I11" s="525" t="s">
        <v>2347</v>
      </c>
      <c r="J11" s="555" t="s">
        <v>2398</v>
      </c>
      <c r="K11" s="556" t="s">
        <v>2398</v>
      </c>
      <c r="L11" s="556" t="s">
        <v>2594</v>
      </c>
      <c r="M11" s="511" t="s">
        <v>2685</v>
      </c>
      <c r="N11" s="487" t="s">
        <v>2725</v>
      </c>
      <c r="O11" s="130"/>
      <c r="P11" s="130"/>
      <c r="Q11" s="130"/>
      <c r="R11" s="130"/>
      <c r="S11" s="130"/>
      <c r="T11" s="130"/>
      <c r="U11" s="130"/>
      <c r="V11" s="130"/>
    </row>
    <row r="12" spans="1:22" ht="153.75" customHeight="1" x14ac:dyDescent="0.35">
      <c r="A12" s="446"/>
      <c r="B12" s="82" t="s">
        <v>1939</v>
      </c>
      <c r="C12" s="83" t="s">
        <v>156</v>
      </c>
      <c r="D12" s="439">
        <v>1</v>
      </c>
      <c r="E12" s="243">
        <v>45295</v>
      </c>
      <c r="F12" s="448">
        <v>46022</v>
      </c>
      <c r="G12" s="243">
        <v>45295</v>
      </c>
      <c r="H12" s="521">
        <v>46022</v>
      </c>
      <c r="I12" s="525" t="s">
        <v>2348</v>
      </c>
      <c r="J12" s="555" t="s">
        <v>2399</v>
      </c>
      <c r="K12" s="511" t="s">
        <v>2571</v>
      </c>
      <c r="L12" s="636" t="s">
        <v>2572</v>
      </c>
      <c r="M12" s="511" t="s">
        <v>2690</v>
      </c>
      <c r="N12" s="487" t="s">
        <v>2726</v>
      </c>
      <c r="O12" s="130"/>
      <c r="P12" s="130"/>
      <c r="Q12" s="130"/>
      <c r="R12" s="130"/>
      <c r="S12" s="130"/>
      <c r="T12" s="130"/>
      <c r="U12" s="130"/>
      <c r="V12" s="130"/>
    </row>
    <row r="13" spans="1:22" ht="269.25" customHeight="1" x14ac:dyDescent="0.35">
      <c r="A13" s="446"/>
      <c r="B13" s="82" t="s">
        <v>1912</v>
      </c>
      <c r="C13" s="83" t="s">
        <v>156</v>
      </c>
      <c r="D13" s="439">
        <v>1</v>
      </c>
      <c r="E13" s="243">
        <v>45295</v>
      </c>
      <c r="F13" s="448">
        <v>46022</v>
      </c>
      <c r="G13" s="243">
        <v>45295</v>
      </c>
      <c r="H13" s="521">
        <v>46022</v>
      </c>
      <c r="I13" s="525" t="s">
        <v>2349</v>
      </c>
      <c r="J13" s="555" t="s">
        <v>2573</v>
      </c>
      <c r="K13" s="554" t="s">
        <v>2525</v>
      </c>
      <c r="L13" s="511" t="s">
        <v>2574</v>
      </c>
      <c r="M13" s="511" t="s">
        <v>2676</v>
      </c>
      <c r="N13" s="511" t="s">
        <v>2770</v>
      </c>
      <c r="O13" s="130"/>
      <c r="P13" s="130"/>
      <c r="Q13" s="130"/>
      <c r="R13" s="130"/>
      <c r="S13" s="130"/>
      <c r="T13" s="130"/>
      <c r="U13" s="130"/>
      <c r="V13" s="130"/>
    </row>
    <row r="14" spans="1:22" ht="66.75" customHeight="1" x14ac:dyDescent="0.35">
      <c r="A14" s="446"/>
      <c r="B14" s="82" t="s">
        <v>2158</v>
      </c>
      <c r="C14" s="83" t="s">
        <v>156</v>
      </c>
      <c r="D14" s="439">
        <v>1</v>
      </c>
      <c r="E14" s="243">
        <v>45295</v>
      </c>
      <c r="F14" s="448">
        <v>46022</v>
      </c>
      <c r="G14" s="243">
        <v>45295</v>
      </c>
      <c r="H14" s="521">
        <v>46022</v>
      </c>
      <c r="I14" s="525" t="s">
        <v>2350</v>
      </c>
      <c r="J14" s="555" t="s">
        <v>2573</v>
      </c>
      <c r="K14" s="511" t="s">
        <v>2526</v>
      </c>
      <c r="L14" s="511" t="s">
        <v>2575</v>
      </c>
      <c r="M14" s="511" t="s">
        <v>2768</v>
      </c>
      <c r="N14" s="511" t="s">
        <v>2769</v>
      </c>
      <c r="O14" s="130"/>
      <c r="P14" s="130"/>
      <c r="Q14" s="130"/>
      <c r="R14" s="130"/>
      <c r="S14" s="130"/>
      <c r="T14" s="130"/>
      <c r="U14" s="130"/>
      <c r="V14" s="130"/>
    </row>
    <row r="15" spans="1:22" ht="74.25" customHeight="1" x14ac:dyDescent="0.35">
      <c r="A15" s="446"/>
      <c r="B15" s="82" t="s">
        <v>1913</v>
      </c>
      <c r="C15" s="365" t="s">
        <v>199</v>
      </c>
      <c r="D15" s="439">
        <v>1</v>
      </c>
      <c r="E15" s="243">
        <v>45839</v>
      </c>
      <c r="F15" s="457">
        <v>46022</v>
      </c>
      <c r="G15" s="243">
        <v>45839</v>
      </c>
      <c r="H15" s="457">
        <v>46022</v>
      </c>
      <c r="I15" s="525" t="s">
        <v>2350</v>
      </c>
      <c r="J15" s="555" t="s">
        <v>2576</v>
      </c>
      <c r="K15" s="511" t="s">
        <v>2577</v>
      </c>
      <c r="L15" s="511" t="s">
        <v>2578</v>
      </c>
      <c r="M15" s="511" t="s">
        <v>2691</v>
      </c>
      <c r="N15" s="487" t="s">
        <v>2727</v>
      </c>
      <c r="O15" s="130"/>
      <c r="P15" s="130"/>
      <c r="Q15" s="130"/>
      <c r="R15" s="130"/>
      <c r="S15" s="130"/>
      <c r="T15" s="130"/>
      <c r="U15" s="130"/>
      <c r="V15" s="130"/>
    </row>
    <row r="16" spans="1:22" ht="54.75" customHeight="1" x14ac:dyDescent="0.35">
      <c r="A16" s="446"/>
      <c r="B16" s="82" t="s">
        <v>1914</v>
      </c>
      <c r="C16" s="83" t="s">
        <v>172</v>
      </c>
      <c r="D16" s="439">
        <v>1</v>
      </c>
      <c r="E16" s="243">
        <v>45295</v>
      </c>
      <c r="F16" s="448">
        <v>46022</v>
      </c>
      <c r="G16" s="243">
        <v>45295</v>
      </c>
      <c r="H16" s="521">
        <v>46022</v>
      </c>
      <c r="I16" s="487" t="s">
        <v>2350</v>
      </c>
      <c r="J16" s="555" t="s">
        <v>2576</v>
      </c>
      <c r="K16" s="511" t="s">
        <v>2579</v>
      </c>
      <c r="L16" s="511" t="s">
        <v>2580</v>
      </c>
      <c r="M16" s="511" t="s">
        <v>2719</v>
      </c>
      <c r="N16" s="487" t="s">
        <v>2719</v>
      </c>
      <c r="O16" s="130"/>
      <c r="P16" s="130"/>
      <c r="Q16" s="130"/>
      <c r="R16" s="130"/>
      <c r="S16" s="130"/>
      <c r="T16" s="130"/>
      <c r="U16" s="130"/>
      <c r="V16" s="130"/>
    </row>
    <row r="17" spans="1:22" ht="104.25" customHeight="1" x14ac:dyDescent="0.35">
      <c r="A17" s="446"/>
      <c r="B17" s="82" t="s">
        <v>2052</v>
      </c>
      <c r="C17" s="83" t="s">
        <v>202</v>
      </c>
      <c r="D17" s="439">
        <v>0.5</v>
      </c>
      <c r="E17" s="243">
        <v>45295</v>
      </c>
      <c r="F17" s="448">
        <v>46022</v>
      </c>
      <c r="G17" s="243">
        <v>45295</v>
      </c>
      <c r="H17" s="521">
        <v>46022</v>
      </c>
      <c r="I17" s="523" t="s">
        <v>2351</v>
      </c>
      <c r="J17" s="523" t="s">
        <v>2351</v>
      </c>
      <c r="K17" s="511" t="s">
        <v>2581</v>
      </c>
      <c r="L17" s="511" t="s">
        <v>2550</v>
      </c>
      <c r="M17" s="511" t="s">
        <v>2729</v>
      </c>
      <c r="N17" s="487" t="s">
        <v>2728</v>
      </c>
      <c r="O17" s="130"/>
      <c r="P17" s="130"/>
      <c r="Q17" s="130"/>
      <c r="R17" s="130"/>
      <c r="S17" s="130"/>
      <c r="T17" s="130"/>
      <c r="U17" s="130"/>
      <c r="V17" s="130"/>
    </row>
    <row r="18" spans="1:22" ht="46" x14ac:dyDescent="0.35">
      <c r="A18" s="446"/>
      <c r="B18" s="82" t="s">
        <v>2140</v>
      </c>
      <c r="C18" s="83" t="s">
        <v>204</v>
      </c>
      <c r="D18" s="439">
        <v>1</v>
      </c>
      <c r="E18" s="243">
        <v>45295</v>
      </c>
      <c r="F18" s="448">
        <v>45716</v>
      </c>
      <c r="G18" s="243">
        <v>45295</v>
      </c>
      <c r="H18" s="521">
        <v>45716</v>
      </c>
      <c r="I18" s="511" t="s">
        <v>2352</v>
      </c>
      <c r="J18" s="555" t="s">
        <v>2400</v>
      </c>
      <c r="K18" s="511" t="s">
        <v>2400</v>
      </c>
      <c r="L18" s="511" t="s">
        <v>2591</v>
      </c>
      <c r="M18" s="511" t="s">
        <v>2591</v>
      </c>
      <c r="N18" s="487" t="s">
        <v>2591</v>
      </c>
      <c r="O18" s="130"/>
      <c r="P18" s="130"/>
      <c r="Q18" s="130"/>
      <c r="R18" s="130"/>
      <c r="S18" s="130"/>
      <c r="T18" s="130"/>
      <c r="U18" s="130"/>
      <c r="V18" s="130"/>
    </row>
    <row r="19" spans="1:22" ht="172.5" x14ac:dyDescent="0.35">
      <c r="A19" s="446"/>
      <c r="B19" s="82" t="s">
        <v>2385</v>
      </c>
      <c r="C19" s="83" t="s">
        <v>204</v>
      </c>
      <c r="D19" s="439">
        <v>1</v>
      </c>
      <c r="E19" s="243">
        <v>45295</v>
      </c>
      <c r="F19" s="448">
        <v>46022</v>
      </c>
      <c r="G19" s="243">
        <v>45295</v>
      </c>
      <c r="H19" s="521">
        <v>46022</v>
      </c>
      <c r="I19" s="523" t="s">
        <v>2353</v>
      </c>
      <c r="J19" s="555" t="s">
        <v>2401</v>
      </c>
      <c r="K19" s="511" t="s">
        <v>2496</v>
      </c>
      <c r="L19" s="511" t="s">
        <v>2562</v>
      </c>
      <c r="M19" s="511" t="s">
        <v>2666</v>
      </c>
      <c r="N19" s="487" t="s">
        <v>2730</v>
      </c>
      <c r="O19" s="130"/>
      <c r="P19" s="130"/>
      <c r="Q19" s="130"/>
      <c r="R19" s="130"/>
      <c r="S19" s="130"/>
      <c r="T19" s="130"/>
      <c r="U19" s="130"/>
      <c r="V19" s="130"/>
    </row>
    <row r="20" spans="1:22" ht="409.5" customHeight="1" x14ac:dyDescent="0.25">
      <c r="A20" s="446"/>
      <c r="B20" s="82" t="s">
        <v>2386</v>
      </c>
      <c r="C20" s="83" t="s">
        <v>204</v>
      </c>
      <c r="D20" s="439">
        <v>1</v>
      </c>
      <c r="E20" s="243">
        <v>45295</v>
      </c>
      <c r="F20" s="448">
        <v>45900</v>
      </c>
      <c r="G20" s="243">
        <v>45295</v>
      </c>
      <c r="H20" s="448">
        <v>45900</v>
      </c>
      <c r="I20" s="508" t="s">
        <v>2354</v>
      </c>
      <c r="J20" s="487" t="s">
        <v>2402</v>
      </c>
      <c r="K20" s="511" t="s">
        <v>2497</v>
      </c>
      <c r="L20" s="511" t="s">
        <v>2547</v>
      </c>
      <c r="M20" s="511" t="s">
        <v>2674</v>
      </c>
      <c r="N20" s="487" t="s">
        <v>2731</v>
      </c>
      <c r="O20" s="130"/>
      <c r="P20" s="130"/>
      <c r="Q20" s="130"/>
      <c r="R20" s="130"/>
      <c r="S20" s="130"/>
      <c r="T20" s="130"/>
      <c r="U20" s="130"/>
      <c r="V20" s="130"/>
    </row>
    <row r="21" spans="1:22" ht="218.5" x14ac:dyDescent="0.35">
      <c r="A21" s="446"/>
      <c r="B21" s="82" t="s">
        <v>2387</v>
      </c>
      <c r="C21" s="83" t="s">
        <v>204</v>
      </c>
      <c r="D21" s="439">
        <v>1</v>
      </c>
      <c r="E21" s="243">
        <v>45295</v>
      </c>
      <c r="F21" s="448">
        <v>45820</v>
      </c>
      <c r="G21" s="243">
        <v>45295</v>
      </c>
      <c r="H21" s="448">
        <v>45820</v>
      </c>
      <c r="I21" s="55" t="s">
        <v>2355</v>
      </c>
      <c r="J21" s="487" t="s">
        <v>2582</v>
      </c>
      <c r="K21" s="511" t="s">
        <v>2498</v>
      </c>
      <c r="L21" s="511" t="s">
        <v>2563</v>
      </c>
      <c r="M21" s="511" t="s">
        <v>2692</v>
      </c>
      <c r="N21" s="487" t="s">
        <v>2732</v>
      </c>
      <c r="O21" s="130"/>
      <c r="P21" s="130"/>
      <c r="Q21" s="130"/>
      <c r="R21" s="130"/>
      <c r="S21" s="130"/>
      <c r="T21" s="130"/>
      <c r="U21" s="130"/>
      <c r="V21" s="130"/>
    </row>
    <row r="22" spans="1:22" ht="137.25" customHeight="1" x14ac:dyDescent="0.35">
      <c r="A22" s="446"/>
      <c r="B22" s="82" t="s">
        <v>2388</v>
      </c>
      <c r="C22" s="83" t="s">
        <v>204</v>
      </c>
      <c r="D22" s="439">
        <v>1</v>
      </c>
      <c r="E22" s="243">
        <v>45295</v>
      </c>
      <c r="F22" s="448">
        <v>45799</v>
      </c>
      <c r="G22" s="243">
        <v>45295</v>
      </c>
      <c r="H22" s="448">
        <v>45799</v>
      </c>
      <c r="I22" s="515" t="s">
        <v>2356</v>
      </c>
      <c r="J22" s="487" t="s">
        <v>2583</v>
      </c>
      <c r="K22" s="511" t="s">
        <v>2499</v>
      </c>
      <c r="L22" s="511" t="s">
        <v>2549</v>
      </c>
      <c r="M22" s="511" t="s">
        <v>2680</v>
      </c>
      <c r="N22" s="487" t="s">
        <v>2733</v>
      </c>
      <c r="O22" s="130"/>
      <c r="P22" s="130"/>
      <c r="Q22" s="130"/>
      <c r="R22" s="130"/>
      <c r="S22" s="130"/>
      <c r="T22" s="130"/>
      <c r="U22" s="130"/>
      <c r="V22" s="130"/>
    </row>
    <row r="23" spans="1:22" ht="103.5" x14ac:dyDescent="0.35">
      <c r="A23" s="446"/>
      <c r="B23" s="82" t="s">
        <v>2389</v>
      </c>
      <c r="C23" s="83" t="s">
        <v>202</v>
      </c>
      <c r="D23" s="439">
        <v>0.8</v>
      </c>
      <c r="E23" s="243">
        <v>45295</v>
      </c>
      <c r="F23" s="448">
        <v>46022</v>
      </c>
      <c r="G23" s="243">
        <v>45295</v>
      </c>
      <c r="H23" s="448">
        <v>46022</v>
      </c>
      <c r="I23" s="515" t="s">
        <v>2357</v>
      </c>
      <c r="J23" s="511" t="s">
        <v>2584</v>
      </c>
      <c r="K23" s="511" t="s">
        <v>2527</v>
      </c>
      <c r="L23" s="511" t="s">
        <v>2693</v>
      </c>
      <c r="M23" s="511" t="s">
        <v>2663</v>
      </c>
      <c r="N23" s="487" t="s">
        <v>2734</v>
      </c>
      <c r="O23" s="130"/>
      <c r="P23" s="130"/>
      <c r="Q23" s="130"/>
      <c r="R23" s="130"/>
      <c r="S23" s="130"/>
      <c r="T23" s="130"/>
      <c r="U23" s="130"/>
      <c r="V23" s="130"/>
    </row>
    <row r="24" spans="1:22" ht="95.25" customHeight="1" x14ac:dyDescent="0.35">
      <c r="A24" s="446"/>
      <c r="B24" s="82" t="s">
        <v>1922</v>
      </c>
      <c r="C24" s="83" t="s">
        <v>66</v>
      </c>
      <c r="D24" s="439"/>
      <c r="E24" s="243"/>
      <c r="F24" s="448"/>
      <c r="G24" s="243"/>
      <c r="H24" s="448"/>
      <c r="I24" s="515"/>
      <c r="J24" s="511"/>
      <c r="K24" s="450"/>
      <c r="L24" s="450"/>
      <c r="M24" s="450"/>
      <c r="N24" s="487"/>
      <c r="O24" s="130"/>
      <c r="P24" s="130"/>
      <c r="Q24" s="130"/>
      <c r="R24" s="130"/>
      <c r="S24" s="130"/>
      <c r="T24" s="130"/>
      <c r="U24" s="130"/>
      <c r="V24" s="130"/>
    </row>
    <row r="25" spans="1:22" ht="184" x14ac:dyDescent="0.35">
      <c r="A25" s="446"/>
      <c r="B25" s="82" t="s">
        <v>2390</v>
      </c>
      <c r="C25" s="83" t="s">
        <v>204</v>
      </c>
      <c r="D25" s="439">
        <v>1</v>
      </c>
      <c r="E25" s="243">
        <v>45295</v>
      </c>
      <c r="F25" s="448">
        <v>46022</v>
      </c>
      <c r="G25" s="243">
        <v>45295</v>
      </c>
      <c r="H25" s="448">
        <v>46022</v>
      </c>
      <c r="I25" s="515" t="s">
        <v>2358</v>
      </c>
      <c r="J25" s="487" t="s">
        <v>2694</v>
      </c>
      <c r="K25" s="511" t="s">
        <v>2500</v>
      </c>
      <c r="L25" s="511" t="s">
        <v>2561</v>
      </c>
      <c r="M25" s="511" t="s">
        <v>2667</v>
      </c>
      <c r="N25" s="487" t="s">
        <v>2735</v>
      </c>
      <c r="O25" s="130"/>
      <c r="P25" s="130"/>
      <c r="Q25" s="130"/>
      <c r="R25" s="130"/>
      <c r="S25" s="130"/>
      <c r="T25" s="130"/>
      <c r="U25" s="130"/>
      <c r="V25" s="130"/>
    </row>
    <row r="26" spans="1:22" ht="34.5" x14ac:dyDescent="0.35">
      <c r="A26" s="446"/>
      <c r="B26" s="82" t="s">
        <v>1946</v>
      </c>
      <c r="C26" s="83" t="s">
        <v>66</v>
      </c>
      <c r="D26" s="221"/>
      <c r="E26" s="221"/>
      <c r="F26" s="42"/>
      <c r="G26" s="72"/>
      <c r="H26" s="521"/>
      <c r="I26" s="515"/>
      <c r="J26" s="555"/>
      <c r="K26" s="450"/>
      <c r="L26" s="450"/>
      <c r="M26" s="450"/>
      <c r="N26" s="487"/>
      <c r="O26" s="130"/>
      <c r="P26" s="130"/>
      <c r="Q26" s="130"/>
      <c r="R26" s="130"/>
      <c r="S26" s="130"/>
      <c r="T26" s="130"/>
      <c r="U26" s="130"/>
      <c r="V26" s="130"/>
    </row>
    <row r="27" spans="1:22" ht="128.25" customHeight="1" x14ac:dyDescent="0.35">
      <c r="B27" s="82" t="s">
        <v>1947</v>
      </c>
      <c r="C27" s="102" t="s">
        <v>203</v>
      </c>
      <c r="D27" s="439">
        <v>1</v>
      </c>
      <c r="E27" s="261">
        <v>45295</v>
      </c>
      <c r="F27" s="457">
        <v>46022</v>
      </c>
      <c r="G27" s="261">
        <v>45295</v>
      </c>
      <c r="H27" s="521">
        <v>46022</v>
      </c>
      <c r="I27" s="101" t="s">
        <v>2359</v>
      </c>
      <c r="J27" s="556" t="s">
        <v>2585</v>
      </c>
      <c r="K27" s="511" t="s">
        <v>2721</v>
      </c>
      <c r="L27" s="637" t="s">
        <v>2586</v>
      </c>
      <c r="M27" s="511" t="s">
        <v>2722</v>
      </c>
      <c r="N27" s="511" t="s">
        <v>2736</v>
      </c>
      <c r="O27" s="458"/>
      <c r="P27" s="458"/>
      <c r="Q27" s="458"/>
      <c r="R27" s="458"/>
      <c r="S27" s="458"/>
      <c r="T27" s="458"/>
      <c r="U27" s="458"/>
      <c r="V27" s="458"/>
    </row>
    <row r="28" spans="1:22" ht="264.5" x14ac:dyDescent="0.35">
      <c r="A28" s="446"/>
      <c r="B28" s="82" t="s">
        <v>1948</v>
      </c>
      <c r="C28" s="83" t="s">
        <v>203</v>
      </c>
      <c r="D28" s="439">
        <v>1</v>
      </c>
      <c r="E28" s="243">
        <v>45295</v>
      </c>
      <c r="F28" s="448">
        <v>45803</v>
      </c>
      <c r="G28" s="243">
        <v>45295</v>
      </c>
      <c r="H28" s="521">
        <v>45803</v>
      </c>
      <c r="I28" s="522" t="s">
        <v>2360</v>
      </c>
      <c r="J28" s="556" t="s">
        <v>2441</v>
      </c>
      <c r="K28" s="511" t="s">
        <v>2528</v>
      </c>
      <c r="L28" s="511" t="s">
        <v>2595</v>
      </c>
      <c r="M28" s="511" t="s">
        <v>2595</v>
      </c>
      <c r="N28" s="511" t="s">
        <v>2595</v>
      </c>
      <c r="O28" s="130"/>
      <c r="P28" s="130"/>
      <c r="Q28" s="130"/>
      <c r="R28" s="130"/>
      <c r="S28" s="130"/>
      <c r="T28" s="130"/>
      <c r="U28" s="130"/>
      <c r="V28" s="130"/>
    </row>
    <row r="29" spans="1:22" ht="409.5" x14ac:dyDescent="0.35">
      <c r="A29" s="446"/>
      <c r="B29" s="82" t="s">
        <v>2103</v>
      </c>
      <c r="C29" s="83" t="s">
        <v>204</v>
      </c>
      <c r="D29" s="439">
        <v>1</v>
      </c>
      <c r="E29" s="243">
        <v>45295</v>
      </c>
      <c r="F29" s="448">
        <v>46022</v>
      </c>
      <c r="G29" s="243">
        <v>45295</v>
      </c>
      <c r="H29" s="521">
        <v>46022</v>
      </c>
      <c r="I29" s="522" t="s">
        <v>2403</v>
      </c>
      <c r="J29" s="555" t="s">
        <v>2404</v>
      </c>
      <c r="K29" s="511" t="s">
        <v>2501</v>
      </c>
      <c r="L29" s="511" t="s">
        <v>2564</v>
      </c>
      <c r="M29" s="511" t="s">
        <v>2669</v>
      </c>
      <c r="N29" s="487" t="s">
        <v>2737</v>
      </c>
      <c r="O29" s="130"/>
      <c r="P29" s="130"/>
      <c r="Q29" s="130"/>
      <c r="R29" s="130"/>
      <c r="S29" s="130"/>
      <c r="T29" s="130"/>
      <c r="U29" s="130"/>
      <c r="V29" s="130"/>
    </row>
    <row r="30" spans="1:22" ht="409.5" x14ac:dyDescent="0.35">
      <c r="A30" s="446"/>
      <c r="B30" s="82" t="s">
        <v>2405</v>
      </c>
      <c r="C30" s="83" t="s">
        <v>172</v>
      </c>
      <c r="D30" s="439">
        <v>1</v>
      </c>
      <c r="E30" s="243">
        <v>45295</v>
      </c>
      <c r="F30" s="448">
        <v>46022</v>
      </c>
      <c r="G30" s="243">
        <v>45295</v>
      </c>
      <c r="H30" s="521">
        <v>46022</v>
      </c>
      <c r="I30" s="522" t="s">
        <v>2361</v>
      </c>
      <c r="J30" s="555" t="s">
        <v>2596</v>
      </c>
      <c r="K30" s="511" t="s">
        <v>2502</v>
      </c>
      <c r="L30" s="511" t="s">
        <v>2565</v>
      </c>
      <c r="M30" s="511" t="s">
        <v>2670</v>
      </c>
      <c r="N30" s="487" t="s">
        <v>2738</v>
      </c>
      <c r="O30" s="130"/>
      <c r="P30" s="130"/>
      <c r="Q30" s="130"/>
      <c r="R30" s="130"/>
      <c r="S30" s="130"/>
      <c r="T30" s="130"/>
      <c r="U30" s="130"/>
      <c r="V30" s="130"/>
    </row>
    <row r="31" spans="1:22" ht="132.75" customHeight="1" x14ac:dyDescent="0.35">
      <c r="A31" s="446"/>
      <c r="B31" s="82" t="s">
        <v>1949</v>
      </c>
      <c r="C31" s="83" t="s">
        <v>203</v>
      </c>
      <c r="D31" s="439">
        <v>1</v>
      </c>
      <c r="E31" s="243">
        <v>45387</v>
      </c>
      <c r="F31" s="448">
        <v>46022</v>
      </c>
      <c r="G31" s="243">
        <v>45387</v>
      </c>
      <c r="H31" s="521">
        <v>46022</v>
      </c>
      <c r="I31" s="522" t="s">
        <v>2362</v>
      </c>
      <c r="J31" s="555" t="s">
        <v>2597</v>
      </c>
      <c r="K31" s="627" t="s">
        <v>2529</v>
      </c>
      <c r="L31" s="511" t="s">
        <v>2598</v>
      </c>
      <c r="M31" s="511" t="s">
        <v>2668</v>
      </c>
      <c r="N31" s="487" t="s">
        <v>2739</v>
      </c>
      <c r="O31" s="130"/>
      <c r="P31" s="130"/>
      <c r="Q31" s="130"/>
      <c r="R31" s="130"/>
      <c r="S31" s="130"/>
      <c r="T31" s="130"/>
      <c r="U31" s="130"/>
      <c r="V31" s="130"/>
    </row>
    <row r="32" spans="1:22" ht="156.75" customHeight="1" x14ac:dyDescent="0.35">
      <c r="A32" s="446"/>
      <c r="B32" s="82" t="s">
        <v>2105</v>
      </c>
      <c r="C32" s="83" t="s">
        <v>172</v>
      </c>
      <c r="D32" s="439">
        <v>1</v>
      </c>
      <c r="E32" s="243">
        <v>45384</v>
      </c>
      <c r="F32" s="448">
        <v>46022</v>
      </c>
      <c r="G32" s="243">
        <v>45384</v>
      </c>
      <c r="H32" s="521">
        <v>46022</v>
      </c>
      <c r="I32" s="522" t="s">
        <v>2363</v>
      </c>
      <c r="J32" s="555" t="s">
        <v>2599</v>
      </c>
      <c r="K32" s="511" t="s">
        <v>2503</v>
      </c>
      <c r="L32" s="511" t="s">
        <v>2552</v>
      </c>
      <c r="M32" s="511" t="s">
        <v>2688</v>
      </c>
      <c r="N32" s="511" t="s">
        <v>2740</v>
      </c>
      <c r="O32" s="130"/>
      <c r="P32" s="130"/>
      <c r="Q32" s="130"/>
      <c r="R32" s="130"/>
      <c r="S32" s="130"/>
      <c r="T32" s="130"/>
      <c r="U32" s="130"/>
      <c r="V32" s="130"/>
    </row>
    <row r="33" spans="1:22" ht="73.5" customHeight="1" x14ac:dyDescent="0.35">
      <c r="A33" s="446"/>
      <c r="B33" s="82" t="s">
        <v>2106</v>
      </c>
      <c r="C33" s="83" t="s">
        <v>172</v>
      </c>
      <c r="D33" s="439">
        <v>1</v>
      </c>
      <c r="E33" s="243">
        <v>45387</v>
      </c>
      <c r="F33" s="448">
        <v>46022</v>
      </c>
      <c r="G33" s="243">
        <v>45387</v>
      </c>
      <c r="H33" s="521">
        <v>46022</v>
      </c>
      <c r="I33" s="100" t="s">
        <v>2364</v>
      </c>
      <c r="J33" s="274" t="s">
        <v>2600</v>
      </c>
      <c r="K33" s="511" t="s">
        <v>2601</v>
      </c>
      <c r="L33" s="450" t="s">
        <v>2602</v>
      </c>
      <c r="M33" s="511" t="s">
        <v>2695</v>
      </c>
      <c r="N33" s="487" t="s">
        <v>2741</v>
      </c>
      <c r="O33" s="130"/>
      <c r="P33" s="130"/>
      <c r="Q33" s="130"/>
      <c r="R33" s="130"/>
      <c r="S33" s="130"/>
      <c r="T33" s="130"/>
      <c r="U33" s="130"/>
      <c r="V33" s="130"/>
    </row>
    <row r="34" spans="1:22" ht="63.75" customHeight="1" x14ac:dyDescent="0.35">
      <c r="A34" s="446"/>
      <c r="B34" s="82" t="s">
        <v>1950</v>
      </c>
      <c r="C34" s="83" t="s">
        <v>66</v>
      </c>
      <c r="D34" s="439"/>
      <c r="E34" s="243"/>
      <c r="F34" s="448"/>
      <c r="G34" s="243"/>
      <c r="H34" s="521"/>
      <c r="I34" s="100"/>
      <c r="J34" s="613"/>
      <c r="K34" s="450"/>
      <c r="L34" s="450"/>
      <c r="M34" s="450"/>
      <c r="N34" s="487"/>
      <c r="O34" s="130"/>
      <c r="P34" s="130"/>
      <c r="Q34" s="130"/>
      <c r="R34" s="130"/>
      <c r="S34" s="130"/>
      <c r="T34" s="130"/>
      <c r="U34" s="130"/>
      <c r="V34" s="130"/>
    </row>
    <row r="35" spans="1:22" ht="126.5" x14ac:dyDescent="0.35">
      <c r="A35" s="446"/>
      <c r="B35" s="82" t="s">
        <v>2107</v>
      </c>
      <c r="C35" s="83" t="s">
        <v>204</v>
      </c>
      <c r="D35" s="439">
        <v>1</v>
      </c>
      <c r="E35" s="243">
        <v>45387</v>
      </c>
      <c r="F35" s="448">
        <v>45777</v>
      </c>
      <c r="G35" s="243">
        <v>45387</v>
      </c>
      <c r="H35" s="521">
        <v>45777</v>
      </c>
      <c r="I35" s="523" t="s">
        <v>2365</v>
      </c>
      <c r="J35" s="555" t="s">
        <v>2406</v>
      </c>
      <c r="K35" s="511" t="s">
        <v>2504</v>
      </c>
      <c r="L35" s="511" t="s">
        <v>2560</v>
      </c>
      <c r="M35" s="511" t="s">
        <v>2664</v>
      </c>
      <c r="N35" s="487" t="s">
        <v>2742</v>
      </c>
      <c r="O35" s="130"/>
      <c r="P35" s="130"/>
      <c r="Q35" s="130"/>
      <c r="R35" s="130"/>
      <c r="S35" s="130"/>
      <c r="T35" s="130"/>
      <c r="U35" s="130"/>
      <c r="V35" s="130"/>
    </row>
    <row r="36" spans="1:22" ht="253" x14ac:dyDescent="0.35">
      <c r="A36" s="446"/>
      <c r="B36" s="405" t="s">
        <v>1943</v>
      </c>
      <c r="C36" s="83" t="s">
        <v>204</v>
      </c>
      <c r="D36" s="439">
        <v>1</v>
      </c>
      <c r="E36" s="243">
        <v>45295</v>
      </c>
      <c r="F36" s="448">
        <v>45811</v>
      </c>
      <c r="G36" s="243">
        <v>45295</v>
      </c>
      <c r="H36" s="521">
        <v>45811</v>
      </c>
      <c r="I36" s="523" t="s">
        <v>2366</v>
      </c>
      <c r="J36" s="556" t="s">
        <v>2418</v>
      </c>
      <c r="K36" s="511" t="s">
        <v>2603</v>
      </c>
      <c r="L36" s="511" t="s">
        <v>2592</v>
      </c>
      <c r="M36" s="511" t="s">
        <v>2696</v>
      </c>
      <c r="N36" s="511" t="s">
        <v>2774</v>
      </c>
      <c r="O36" s="130"/>
      <c r="P36" s="130"/>
      <c r="Q36" s="130"/>
      <c r="R36" s="130"/>
      <c r="S36" s="130"/>
      <c r="T36" s="130"/>
      <c r="U36" s="130"/>
      <c r="V36" s="130"/>
    </row>
    <row r="37" spans="1:22" ht="138" x14ac:dyDescent="0.35">
      <c r="A37" s="446"/>
      <c r="B37" s="405" t="s">
        <v>1951</v>
      </c>
      <c r="C37" s="83" t="s">
        <v>204</v>
      </c>
      <c r="D37" s="439">
        <v>1</v>
      </c>
      <c r="E37" s="243">
        <v>45295</v>
      </c>
      <c r="F37" s="448">
        <v>45930</v>
      </c>
      <c r="G37" s="243">
        <v>45295</v>
      </c>
      <c r="H37" s="521">
        <v>45930</v>
      </c>
      <c r="I37" s="523" t="s">
        <v>2327</v>
      </c>
      <c r="J37" s="555" t="s">
        <v>2417</v>
      </c>
      <c r="K37" s="511" t="s">
        <v>2505</v>
      </c>
      <c r="L37" s="511" t="s">
        <v>2604</v>
      </c>
      <c r="M37" s="511" t="s">
        <v>2673</v>
      </c>
      <c r="N37" s="487" t="s">
        <v>2743</v>
      </c>
      <c r="O37" s="130"/>
      <c r="P37" s="130"/>
      <c r="Q37" s="130"/>
      <c r="R37" s="130"/>
      <c r="S37" s="130"/>
      <c r="T37" s="130"/>
      <c r="U37" s="130"/>
      <c r="V37" s="130"/>
    </row>
    <row r="38" spans="1:22" ht="195.5" x14ac:dyDescent="0.35">
      <c r="A38" s="446"/>
      <c r="B38" s="405" t="s">
        <v>1952</v>
      </c>
      <c r="C38" s="83" t="s">
        <v>204</v>
      </c>
      <c r="D38" s="439">
        <v>1</v>
      </c>
      <c r="E38" s="243">
        <v>45295</v>
      </c>
      <c r="F38" s="448">
        <v>45930</v>
      </c>
      <c r="G38" s="243">
        <v>45295</v>
      </c>
      <c r="H38" s="521">
        <v>45930</v>
      </c>
      <c r="I38" s="523" t="s">
        <v>2327</v>
      </c>
      <c r="J38" s="555" t="s">
        <v>2417</v>
      </c>
      <c r="K38" s="511" t="s">
        <v>2505</v>
      </c>
      <c r="L38" s="511" t="s">
        <v>2548</v>
      </c>
      <c r="M38" s="511" t="s">
        <v>2672</v>
      </c>
      <c r="N38" s="487" t="s">
        <v>2744</v>
      </c>
      <c r="O38" s="130"/>
      <c r="P38" s="130"/>
      <c r="Q38" s="130"/>
      <c r="R38" s="130"/>
      <c r="S38" s="130"/>
      <c r="T38" s="130"/>
      <c r="U38" s="130"/>
      <c r="V38" s="130"/>
    </row>
    <row r="39" spans="1:22" ht="88.9" customHeight="1" x14ac:dyDescent="0.35">
      <c r="A39" s="446"/>
      <c r="B39" s="405" t="s">
        <v>1953</v>
      </c>
      <c r="C39" s="83" t="s">
        <v>203</v>
      </c>
      <c r="D39" s="439">
        <v>1</v>
      </c>
      <c r="E39" s="495">
        <v>45717</v>
      </c>
      <c r="F39" s="448">
        <v>45915</v>
      </c>
      <c r="G39" s="495">
        <v>45717</v>
      </c>
      <c r="H39" s="521">
        <v>45915</v>
      </c>
      <c r="I39" s="523" t="s">
        <v>2367</v>
      </c>
      <c r="J39" s="556" t="s">
        <v>2419</v>
      </c>
      <c r="K39" s="511" t="s">
        <v>2530</v>
      </c>
      <c r="L39" s="511" t="s">
        <v>2566</v>
      </c>
      <c r="M39" s="511" t="s">
        <v>2671</v>
      </c>
      <c r="N39" s="487" t="s">
        <v>2745</v>
      </c>
      <c r="O39" s="130"/>
      <c r="P39" s="130"/>
      <c r="Q39" s="130"/>
      <c r="R39" s="130"/>
      <c r="S39" s="130"/>
      <c r="T39" s="130"/>
      <c r="U39" s="130"/>
      <c r="V39" s="130"/>
    </row>
    <row r="40" spans="1:22" ht="241.5" x14ac:dyDescent="0.35">
      <c r="A40" s="446"/>
      <c r="B40" s="82" t="s">
        <v>1915</v>
      </c>
      <c r="C40" s="83" t="s">
        <v>202</v>
      </c>
      <c r="D40" s="439">
        <v>0.5</v>
      </c>
      <c r="E40" s="495">
        <v>45717</v>
      </c>
      <c r="F40" s="448">
        <v>46022</v>
      </c>
      <c r="G40" s="495">
        <v>45717</v>
      </c>
      <c r="H40" s="521">
        <v>46022</v>
      </c>
      <c r="I40" s="523" t="s">
        <v>2605</v>
      </c>
      <c r="J40" s="555" t="s">
        <v>2420</v>
      </c>
      <c r="K40" s="556" t="s">
        <v>2420</v>
      </c>
      <c r="L40" s="511" t="s">
        <v>2606</v>
      </c>
      <c r="M40" s="511" t="s">
        <v>2689</v>
      </c>
      <c r="N40" s="487" t="s">
        <v>2746</v>
      </c>
      <c r="O40" s="130"/>
      <c r="P40" s="130"/>
      <c r="Q40" s="130"/>
      <c r="R40" s="130"/>
      <c r="S40" s="130"/>
      <c r="T40" s="130"/>
      <c r="U40" s="130"/>
      <c r="V40" s="130"/>
    </row>
    <row r="41" spans="1:22" ht="264.5" x14ac:dyDescent="0.35">
      <c r="A41" s="446"/>
      <c r="B41" s="82" t="s">
        <v>1916</v>
      </c>
      <c r="C41" s="83" t="s">
        <v>202</v>
      </c>
      <c r="D41" s="439">
        <v>0.5</v>
      </c>
      <c r="E41" s="495">
        <v>45717</v>
      </c>
      <c r="F41" s="448">
        <v>46022</v>
      </c>
      <c r="G41" s="495">
        <v>45717</v>
      </c>
      <c r="H41" s="521">
        <v>46022</v>
      </c>
      <c r="I41" s="523" t="s">
        <v>2328</v>
      </c>
      <c r="J41" s="555" t="s">
        <v>2420</v>
      </c>
      <c r="K41" s="556" t="s">
        <v>2420</v>
      </c>
      <c r="L41" s="511" t="s">
        <v>2607</v>
      </c>
      <c r="M41" s="511" t="s">
        <v>2675</v>
      </c>
      <c r="N41" s="487" t="s">
        <v>2747</v>
      </c>
      <c r="O41" s="130"/>
      <c r="P41" s="130"/>
      <c r="Q41" s="130"/>
      <c r="R41" s="130"/>
      <c r="S41" s="130"/>
      <c r="T41" s="130"/>
      <c r="U41" s="130"/>
      <c r="V41" s="130"/>
    </row>
    <row r="42" spans="1:22" ht="103.5" x14ac:dyDescent="0.35">
      <c r="B42" s="82" t="str">
        <f>'Metas Capítulo 2025'!D42</f>
        <v xml:space="preserve">OPTIMIZACIÒN Y AMPLIACIÒN DEL ACUEEDUCTO DEL ALTO Y BAJO ZARAGOZA - MUNICIPIO DE BUENAVENTURA - VALLLE DEL CAUCA </v>
      </c>
      <c r="C42" s="102" t="s">
        <v>202</v>
      </c>
      <c r="D42" s="439">
        <v>0.1</v>
      </c>
      <c r="E42" s="495">
        <v>45717</v>
      </c>
      <c r="F42" s="457">
        <v>46022</v>
      </c>
      <c r="G42" s="495">
        <v>45717</v>
      </c>
      <c r="H42" s="526">
        <v>46022</v>
      </c>
      <c r="I42" s="523" t="s">
        <v>2407</v>
      </c>
      <c r="J42" s="556" t="s">
        <v>2723</v>
      </c>
      <c r="K42" s="556" t="s">
        <v>2420</v>
      </c>
      <c r="L42" s="511" t="s">
        <v>2551</v>
      </c>
      <c r="M42" s="511" t="s">
        <v>2677</v>
      </c>
      <c r="N42" s="511" t="s">
        <v>2771</v>
      </c>
      <c r="O42" s="458"/>
      <c r="P42" s="458"/>
      <c r="Q42" s="458"/>
      <c r="R42" s="458"/>
      <c r="S42" s="458"/>
      <c r="T42" s="458"/>
      <c r="U42" s="458"/>
      <c r="V42" s="458"/>
    </row>
    <row r="43" spans="1:22" ht="69.5" thickBot="1" x14ac:dyDescent="0.4">
      <c r="B43" s="82" t="s">
        <v>2287</v>
      </c>
      <c r="C43" s="79" t="s">
        <v>185</v>
      </c>
      <c r="D43" s="439">
        <v>1</v>
      </c>
      <c r="E43" s="495">
        <v>45717</v>
      </c>
      <c r="F43" s="457">
        <v>46022</v>
      </c>
      <c r="G43" s="495">
        <v>45717</v>
      </c>
      <c r="H43" s="457">
        <v>46022</v>
      </c>
      <c r="I43" s="509" t="s">
        <v>2368</v>
      </c>
      <c r="J43" s="511" t="s">
        <v>2608</v>
      </c>
      <c r="K43" s="511" t="s">
        <v>2609</v>
      </c>
      <c r="L43" s="450" t="s">
        <v>2610</v>
      </c>
      <c r="M43" s="511" t="s">
        <v>2697</v>
      </c>
      <c r="N43" s="511" t="s">
        <v>2748</v>
      </c>
      <c r="O43" s="458"/>
      <c r="P43" s="458"/>
      <c r="Q43" s="458"/>
      <c r="R43" s="458"/>
      <c r="S43" s="458"/>
      <c r="T43" s="458"/>
      <c r="U43" s="458"/>
      <c r="V43" s="458"/>
    </row>
    <row r="44" spans="1:22" ht="78.75" customHeight="1" x14ac:dyDescent="0.35">
      <c r="A44" s="446"/>
      <c r="B44" s="82" t="str">
        <f>+'Cierre Financiero 2025'!C35</f>
        <v>FORMULACION Y ESTRUCTURACION PARA LA OPTIMIZACION DEL SISTEMA DE ACUEDUCTO Y SISTEMA DE ALCANTARILLADO DEL CORREGIMIENTO DE GALICIA MUNICIPIO DE BUGALAGRANDE - DEPARTAMENTO DEL VALLE DEL CAUCA</v>
      </c>
      <c r="C44" s="102" t="s">
        <v>185</v>
      </c>
      <c r="D44" s="439">
        <v>1</v>
      </c>
      <c r="E44" s="495">
        <v>45717</v>
      </c>
      <c r="F44" s="448">
        <v>46022</v>
      </c>
      <c r="G44" s="495">
        <v>45717</v>
      </c>
      <c r="H44" s="448">
        <v>46022</v>
      </c>
      <c r="I44" s="511" t="s">
        <v>2611</v>
      </c>
      <c r="J44" s="511" t="s">
        <v>2611</v>
      </c>
      <c r="K44" s="511" t="s">
        <v>2540</v>
      </c>
      <c r="L44" s="511" t="s">
        <v>2612</v>
      </c>
      <c r="M44" s="511" t="s">
        <v>2681</v>
      </c>
      <c r="N44" s="487" t="s">
        <v>2750</v>
      </c>
      <c r="O44" s="130"/>
      <c r="P44" s="130"/>
      <c r="Q44" s="130"/>
      <c r="R44" s="130"/>
      <c r="S44" s="130"/>
      <c r="T44" s="130"/>
      <c r="U44" s="130"/>
      <c r="V44" s="130"/>
    </row>
    <row r="45" spans="1:22" ht="101.25" customHeight="1" x14ac:dyDescent="0.35">
      <c r="A45" s="505"/>
      <c r="B45" s="82" t="str">
        <f>+'Cierre Financiero 2025'!C36</f>
        <v xml:space="preserve">FORMULACIÓN Y ESTRUCTURACIÓN DE LOS  ESTUDIOS Y DISEÑOS DEL PROYECTO PARA LA OPTIMIZACIÓN DEL ACUEDUCTOO DE LA VEREDA SONSITO INCLUYENDO LAS VEREDAS DEL MANANTIAL, LA UNIDAD E INCIVA DEL CORREGIMIENTO ZANJÓN HONDO, MUNICIPIO DE GUADALAJARA DE BUGA, DEPARTAMENTO DEL VALLE DEL CAUCA </v>
      </c>
      <c r="C45" s="102" t="s">
        <v>185</v>
      </c>
      <c r="D45" s="439">
        <v>1</v>
      </c>
      <c r="E45" s="495">
        <v>45717</v>
      </c>
      <c r="F45" s="448">
        <v>46022</v>
      </c>
      <c r="G45" s="495">
        <v>45717</v>
      </c>
      <c r="H45" s="448">
        <v>46022</v>
      </c>
      <c r="I45" s="511" t="s">
        <v>2329</v>
      </c>
      <c r="J45" s="511" t="s">
        <v>2329</v>
      </c>
      <c r="K45" s="511" t="s">
        <v>2540</v>
      </c>
      <c r="L45" s="511" t="s">
        <v>2612</v>
      </c>
      <c r="M45" s="511" t="s">
        <v>2681</v>
      </c>
      <c r="N45" s="487" t="s">
        <v>2750</v>
      </c>
      <c r="O45" s="130"/>
      <c r="P45" s="130"/>
      <c r="Q45" s="130"/>
      <c r="R45" s="130"/>
      <c r="S45" s="130"/>
      <c r="T45" s="130"/>
      <c r="U45" s="130"/>
      <c r="V45" s="130"/>
    </row>
    <row r="46" spans="1:22" ht="70.5" customHeight="1" x14ac:dyDescent="0.35">
      <c r="A46" s="505"/>
      <c r="B46" s="82" t="s">
        <v>2257</v>
      </c>
      <c r="C46" s="102" t="s">
        <v>185</v>
      </c>
      <c r="D46" s="439">
        <v>1</v>
      </c>
      <c r="E46" s="495">
        <v>45717</v>
      </c>
      <c r="F46" s="448">
        <v>46022</v>
      </c>
      <c r="G46" s="495">
        <v>45717</v>
      </c>
      <c r="H46" s="448">
        <v>46022</v>
      </c>
      <c r="I46" s="511" t="s">
        <v>2329</v>
      </c>
      <c r="J46" s="511" t="s">
        <v>2329</v>
      </c>
      <c r="K46" s="511" t="s">
        <v>2540</v>
      </c>
      <c r="L46" s="511" t="s">
        <v>2612</v>
      </c>
      <c r="M46" s="511" t="s">
        <v>2681</v>
      </c>
      <c r="N46" s="487" t="s">
        <v>2750</v>
      </c>
      <c r="O46" s="130"/>
      <c r="P46" s="130"/>
      <c r="Q46" s="130"/>
      <c r="R46" s="130"/>
      <c r="S46" s="130"/>
      <c r="T46" s="130"/>
      <c r="U46" s="130"/>
      <c r="V46" s="130"/>
    </row>
    <row r="47" spans="1:22" ht="92.25" customHeight="1" x14ac:dyDescent="0.35">
      <c r="A47" s="446"/>
      <c r="B47" s="82" t="str">
        <f>+'Cierre Financiero 2025'!C38</f>
        <v>FORMULACIÓN Y ESTRUCTURACIÓN DE LOS  ESTUDIOS Y DISEÑOS DEL PROYECTO PARA LA OPTIMIZACIÓN DEL SISTEMA DE ACUEDUCTO DEL CORREGIMIENTO BOLO BARRIO NUEVO, MUNICIPIO DE PALMIRA DEPARTAMENTO DEL VALLE DEL CAUCA,</v>
      </c>
      <c r="C47" s="102" t="s">
        <v>185</v>
      </c>
      <c r="D47" s="439">
        <v>1</v>
      </c>
      <c r="E47" s="495">
        <v>45717</v>
      </c>
      <c r="F47" s="448">
        <v>46022</v>
      </c>
      <c r="G47" s="495">
        <v>45717</v>
      </c>
      <c r="H47" s="448">
        <v>46022</v>
      </c>
      <c r="I47" s="511" t="s">
        <v>2329</v>
      </c>
      <c r="J47" s="511" t="s">
        <v>2611</v>
      </c>
      <c r="K47" s="511" t="s">
        <v>2540</v>
      </c>
      <c r="L47" s="511" t="s">
        <v>2612</v>
      </c>
      <c r="M47" s="511" t="s">
        <v>2681</v>
      </c>
      <c r="N47" s="487" t="s">
        <v>2749</v>
      </c>
      <c r="O47" s="130"/>
      <c r="P47" s="130"/>
      <c r="Q47" s="130"/>
      <c r="R47" s="130"/>
      <c r="S47" s="130"/>
      <c r="T47" s="130"/>
      <c r="U47" s="130"/>
      <c r="V47" s="130"/>
    </row>
    <row r="48" spans="1:22" ht="72.75" customHeight="1" x14ac:dyDescent="0.35">
      <c r="A48" s="446"/>
      <c r="B48" s="82" t="str">
        <f>+'Cierre Financiero 2025'!C39</f>
        <v>FORMULACIÓN Y ESTRUCTURACIÓN DE LOS  ESTUDIOS Y DISEÑOS DEL PROYECTO PARA LA OPTIMIZACIÓN DEL SISTEMA DE ACUEDUCTO DEL CORREGIMIENTO BOLO ALIZAL, MUNICIPIO DE PALMIRA DEPARTAMENTO DEL VALLE DEL CAUCA</v>
      </c>
      <c r="C48" s="102" t="s">
        <v>185</v>
      </c>
      <c r="D48" s="439">
        <v>1</v>
      </c>
      <c r="E48" s="495">
        <v>45717</v>
      </c>
      <c r="F48" s="448">
        <v>46022</v>
      </c>
      <c r="G48" s="495">
        <v>45717</v>
      </c>
      <c r="H48" s="448">
        <v>46022</v>
      </c>
      <c r="I48" s="511" t="s">
        <v>2329</v>
      </c>
      <c r="J48" s="511" t="s">
        <v>2611</v>
      </c>
      <c r="K48" s="511" t="s">
        <v>2540</v>
      </c>
      <c r="L48" s="511" t="s">
        <v>2612</v>
      </c>
      <c r="M48" s="511" t="s">
        <v>2681</v>
      </c>
      <c r="N48" s="487" t="s">
        <v>2749</v>
      </c>
      <c r="O48" s="130"/>
      <c r="P48" s="130"/>
      <c r="Q48" s="130"/>
      <c r="R48" s="130"/>
      <c r="S48" s="130"/>
      <c r="T48" s="130"/>
      <c r="U48" s="130"/>
      <c r="V48" s="130"/>
    </row>
    <row r="49" spans="1:22" ht="72.75" customHeight="1" x14ac:dyDescent="0.35">
      <c r="A49" s="446"/>
      <c r="B49" s="82" t="str">
        <f>+'Cierre Financiero 2025'!C40</f>
        <v>FORMULACIÓN Y ESTRUCTURACIÓN PARA LA OPTIMIZACIÓN DEL SISTEMA DE ACUEDUCTO DEL CORREGIMIENTO EL PEDREGAL, MUNICIPIO DE FLORIDA, DEPARTAMENTO DEL VALLE DEL CAUCA.</v>
      </c>
      <c r="C49" s="102" t="s">
        <v>185</v>
      </c>
      <c r="D49" s="439">
        <v>1</v>
      </c>
      <c r="E49" s="495">
        <v>45717</v>
      </c>
      <c r="F49" s="448">
        <v>46022</v>
      </c>
      <c r="G49" s="495">
        <v>45717</v>
      </c>
      <c r="H49" s="448">
        <v>46022</v>
      </c>
      <c r="I49" s="511" t="s">
        <v>2331</v>
      </c>
      <c r="J49" s="511" t="s">
        <v>2611</v>
      </c>
      <c r="K49" s="511" t="s">
        <v>2540</v>
      </c>
      <c r="L49" s="511" t="s">
        <v>2612</v>
      </c>
      <c r="M49" s="511" t="s">
        <v>2681</v>
      </c>
      <c r="N49" s="487" t="s">
        <v>2750</v>
      </c>
      <c r="O49" s="130"/>
      <c r="P49" s="130"/>
      <c r="Q49" s="130"/>
      <c r="R49" s="130"/>
      <c r="S49" s="130"/>
      <c r="T49" s="130"/>
      <c r="U49" s="130"/>
      <c r="V49" s="130"/>
    </row>
    <row r="50" spans="1:22" ht="57.5" x14ac:dyDescent="0.35">
      <c r="A50" s="446"/>
      <c r="B50" s="82" t="str">
        <f>+'Cierre Financiero 2025'!C41</f>
        <v>FORMULACION Y ESTRUCTURACION DEL PROYECTO  DEL SISTEMA DE ALCANTARILLADO DEL CORREGIMIENTO LA TUPIA, MUNICIPIO DE PRADERA, VALLE DEL CAUCA.</v>
      </c>
      <c r="C50" s="102" t="s">
        <v>185</v>
      </c>
      <c r="D50" s="439">
        <v>1</v>
      </c>
      <c r="E50" s="495">
        <v>45717</v>
      </c>
      <c r="F50" s="448">
        <v>46022</v>
      </c>
      <c r="G50" s="495">
        <v>45717</v>
      </c>
      <c r="H50" s="448">
        <v>46022</v>
      </c>
      <c r="I50" s="511" t="s">
        <v>2331</v>
      </c>
      <c r="J50" s="511" t="s">
        <v>2611</v>
      </c>
      <c r="K50" s="511" t="s">
        <v>2540</v>
      </c>
      <c r="L50" s="511" t="s">
        <v>2612</v>
      </c>
      <c r="M50" s="511" t="s">
        <v>2681</v>
      </c>
      <c r="N50" s="487" t="s">
        <v>2750</v>
      </c>
      <c r="O50" s="130"/>
      <c r="P50" s="130"/>
      <c r="Q50" s="130"/>
      <c r="R50" s="130"/>
      <c r="S50" s="130"/>
      <c r="T50" s="130"/>
      <c r="U50" s="130"/>
      <c r="V50" s="130"/>
    </row>
    <row r="51" spans="1:22" ht="63.75" customHeight="1" x14ac:dyDescent="0.35">
      <c r="A51" s="446"/>
      <c r="B51" s="82" t="str">
        <f>+'Cierre Financiero 2025'!C42</f>
        <v>FORMULACION Y ESTRUCTURACION DEL PROYECTO DEL SISTEMA DE ACUEDUCTO DE LA VEREDA LA MARÍA EN EL CORREGIMIENTO DE TENJO, MUNICIPIO DE PALMIRA, VALLE DEL CAUCA.</v>
      </c>
      <c r="C51" s="102" t="s">
        <v>185</v>
      </c>
      <c r="D51" s="439">
        <v>1</v>
      </c>
      <c r="E51" s="495">
        <v>45717</v>
      </c>
      <c r="F51" s="448">
        <v>46022</v>
      </c>
      <c r="G51" s="495">
        <v>45717</v>
      </c>
      <c r="H51" s="448">
        <v>46022</v>
      </c>
      <c r="I51" s="487" t="s">
        <v>2331</v>
      </c>
      <c r="J51" s="511" t="s">
        <v>2611</v>
      </c>
      <c r="K51" s="511" t="s">
        <v>2540</v>
      </c>
      <c r="L51" s="511" t="s">
        <v>2612</v>
      </c>
      <c r="M51" s="511" t="s">
        <v>2681</v>
      </c>
      <c r="N51" s="487" t="s">
        <v>2749</v>
      </c>
      <c r="O51" s="130"/>
      <c r="P51" s="130"/>
      <c r="Q51" s="130"/>
      <c r="R51" s="130"/>
      <c r="S51" s="130"/>
      <c r="T51" s="130"/>
      <c r="U51" s="130"/>
      <c r="V51" s="130"/>
    </row>
    <row r="52" spans="1:22" ht="72" customHeight="1" x14ac:dyDescent="0.35">
      <c r="A52" s="446"/>
      <c r="B52" s="82" t="str">
        <f>+'Cierre Financiero 2025'!C43</f>
        <v>FORMULACIÓN Y ESTRUCTURACIÓN DE LOS  ESTUDIOS Y DISEÑOS DEL PROYECTO PARA LA OPTIMIZACIÓN DEL SISTEMA DE ACUEDUCTO AGUA DE DIOS ABASTECE A LAS VEREDA ILAMA EL AGRADO Y AGUAS DE DIOS, MUNICIPIO DE RESTREPO DEPARTAMENTO DEL VALLE DEL CAUCA</v>
      </c>
      <c r="C52" s="102" t="s">
        <v>185</v>
      </c>
      <c r="D52" s="439">
        <v>1</v>
      </c>
      <c r="E52" s="495">
        <v>45717</v>
      </c>
      <c r="F52" s="448">
        <v>46022</v>
      </c>
      <c r="G52" s="495">
        <v>45717</v>
      </c>
      <c r="H52" s="448">
        <v>46022</v>
      </c>
      <c r="I52" s="487" t="s">
        <v>2331</v>
      </c>
      <c r="J52" s="511" t="s">
        <v>2611</v>
      </c>
      <c r="K52" s="511" t="s">
        <v>2540</v>
      </c>
      <c r="L52" s="511" t="s">
        <v>2612</v>
      </c>
      <c r="M52" s="511" t="s">
        <v>2681</v>
      </c>
      <c r="N52" s="487" t="s">
        <v>2750</v>
      </c>
      <c r="O52" s="130"/>
      <c r="P52" s="130"/>
      <c r="Q52" s="130"/>
      <c r="R52" s="130"/>
      <c r="S52" s="130"/>
      <c r="T52" s="130"/>
      <c r="U52" s="130"/>
      <c r="V52" s="130"/>
    </row>
    <row r="53" spans="1:22" ht="105.75" customHeight="1" x14ac:dyDescent="0.35">
      <c r="A53" s="446"/>
      <c r="B53" s="82" t="str">
        <f>+'Cierre Financiero 2025'!C44</f>
        <v>ESTRUCTURACIÓN Y FORMULACIÓN DE LOS ESTUDIOS Y DISEÑOS DEL SISTEMA DE ABASTECIMIENTO, TRATAMIENTO Y SUMINISTRO DE AGUA POTABLE, PARA EL ACUEDUCTO INTERVEREDAL
 LA SEDALIA – EL CEDRAL – LA ALBANIA ALTA - LA ALBANIA BAJA – EL PITAL Y BUENOS AIRES MUNICIPIO EL AGUILA</v>
      </c>
      <c r="C53" s="102" t="s">
        <v>185</v>
      </c>
      <c r="D53" s="439">
        <v>1</v>
      </c>
      <c r="E53" s="495">
        <v>45717</v>
      </c>
      <c r="F53" s="448">
        <v>46022</v>
      </c>
      <c r="G53" s="495">
        <v>45717</v>
      </c>
      <c r="H53" s="448">
        <v>46022</v>
      </c>
      <c r="I53" s="487" t="s">
        <v>2331</v>
      </c>
      <c r="J53" s="511" t="s">
        <v>2611</v>
      </c>
      <c r="K53" s="511" t="s">
        <v>2540</v>
      </c>
      <c r="L53" s="511" t="s">
        <v>2612</v>
      </c>
      <c r="M53" s="511" t="s">
        <v>2681</v>
      </c>
      <c r="N53" s="487" t="s">
        <v>2750</v>
      </c>
      <c r="O53" s="130"/>
      <c r="P53" s="130"/>
      <c r="Q53" s="130"/>
      <c r="R53" s="130"/>
      <c r="S53" s="130"/>
      <c r="T53" s="130"/>
      <c r="U53" s="130"/>
      <c r="V53" s="130"/>
    </row>
    <row r="54" spans="1:22" ht="84" customHeight="1" x14ac:dyDescent="0.35">
      <c r="A54" s="446"/>
      <c r="B54" s="82" t="str">
        <f>+'Cierre Financiero 2025'!C45</f>
        <v>FORMULACION Y ESTRUCTURACION DEL PROYECTO DEL SISTEMA DE ACUEDUCTO INTERVEREDAL MIRAVALLE,  TAGUALES, SIBERIA Y RIVERALTA MUNICIPIO DE LA VICTORIA - DEPARTAMENTO DEL VALLE DEL CAUCA</v>
      </c>
      <c r="C54" s="102" t="s">
        <v>185</v>
      </c>
      <c r="D54" s="439">
        <v>1</v>
      </c>
      <c r="E54" s="495">
        <v>45717</v>
      </c>
      <c r="F54" s="448">
        <v>46022</v>
      </c>
      <c r="G54" s="495">
        <v>45717</v>
      </c>
      <c r="H54" s="448">
        <v>46022</v>
      </c>
      <c r="I54" s="487" t="s">
        <v>2329</v>
      </c>
      <c r="J54" s="511" t="s">
        <v>2611</v>
      </c>
      <c r="K54" s="511" t="s">
        <v>2540</v>
      </c>
      <c r="L54" s="511" t="s">
        <v>2612</v>
      </c>
      <c r="M54" s="511" t="s">
        <v>2681</v>
      </c>
      <c r="N54" s="487" t="s">
        <v>2749</v>
      </c>
      <c r="O54" s="130"/>
      <c r="P54" s="130"/>
      <c r="Q54" s="130"/>
      <c r="R54" s="130"/>
      <c r="S54" s="130"/>
      <c r="T54" s="130"/>
      <c r="U54" s="130"/>
      <c r="V54" s="130"/>
    </row>
    <row r="55" spans="1:22" ht="36" customHeight="1" x14ac:dyDescent="0.35">
      <c r="A55" s="446"/>
      <c r="B55" s="165" t="s">
        <v>1782</v>
      </c>
      <c r="C55" s="159" t="s">
        <v>1320</v>
      </c>
      <c r="D55" s="159" t="s">
        <v>1768</v>
      </c>
      <c r="E55" s="159" t="s">
        <v>1769</v>
      </c>
      <c r="F55" s="159" t="s">
        <v>1770</v>
      </c>
      <c r="G55" s="167" t="s">
        <v>1769</v>
      </c>
      <c r="H55" s="167" t="s">
        <v>1771</v>
      </c>
      <c r="I55" s="107" t="s">
        <v>1790</v>
      </c>
      <c r="J55" s="107" t="s">
        <v>1791</v>
      </c>
      <c r="K55" s="107" t="s">
        <v>1792</v>
      </c>
      <c r="L55" s="107" t="s">
        <v>1793</v>
      </c>
      <c r="M55" s="107" t="s">
        <v>1794</v>
      </c>
      <c r="N55" s="107" t="s">
        <v>1795</v>
      </c>
      <c r="O55" s="130"/>
      <c r="P55" s="130"/>
      <c r="Q55" s="130"/>
      <c r="R55" s="130"/>
      <c r="S55" s="130"/>
      <c r="T55" s="130"/>
      <c r="U55" s="130"/>
      <c r="V55" s="130"/>
    </row>
    <row r="56" spans="1:22" s="599" customFormat="1" ht="47.25" customHeight="1" x14ac:dyDescent="0.35">
      <c r="B56" s="102" t="s">
        <v>2284</v>
      </c>
      <c r="C56" s="82" t="s">
        <v>139</v>
      </c>
      <c r="D56" s="80">
        <v>1</v>
      </c>
      <c r="E56" s="605">
        <v>45536</v>
      </c>
      <c r="F56" s="457">
        <v>45716</v>
      </c>
      <c r="G56" s="605">
        <v>45536</v>
      </c>
      <c r="H56" s="457">
        <v>45716</v>
      </c>
      <c r="I56" s="487" t="s">
        <v>2698</v>
      </c>
      <c r="J56" s="480"/>
      <c r="K56" s="480"/>
      <c r="L56" s="480"/>
      <c r="M56" s="480"/>
      <c r="N56" s="653" t="s">
        <v>2698</v>
      </c>
      <c r="O56" s="600"/>
      <c r="P56" s="600"/>
      <c r="Q56" s="600"/>
      <c r="R56" s="600"/>
      <c r="S56" s="600"/>
      <c r="T56" s="600"/>
      <c r="U56" s="600"/>
      <c r="V56" s="600"/>
    </row>
    <row r="57" spans="1:22" s="599" customFormat="1" ht="88.5" customHeight="1" x14ac:dyDescent="0.35">
      <c r="B57" s="102" t="s">
        <v>2285</v>
      </c>
      <c r="C57" s="82" t="s">
        <v>139</v>
      </c>
      <c r="D57" s="80">
        <v>1</v>
      </c>
      <c r="E57" s="605">
        <v>45624</v>
      </c>
      <c r="F57" s="457">
        <v>45775</v>
      </c>
      <c r="G57" s="605">
        <v>45624</v>
      </c>
      <c r="H57" s="457">
        <v>45775</v>
      </c>
      <c r="I57" s="487" t="s">
        <v>2469</v>
      </c>
      <c r="J57" s="487" t="s">
        <v>2613</v>
      </c>
      <c r="K57" s="617" t="s">
        <v>2614</v>
      </c>
      <c r="L57" s="480" t="s">
        <v>2553</v>
      </c>
      <c r="M57" s="511" t="s">
        <v>2553</v>
      </c>
      <c r="N57" s="444" t="s">
        <v>2553</v>
      </c>
      <c r="O57" s="600"/>
      <c r="P57" s="600"/>
      <c r="Q57" s="600"/>
      <c r="R57" s="600"/>
      <c r="S57" s="600"/>
      <c r="T57" s="600"/>
      <c r="U57" s="600"/>
      <c r="V57" s="600"/>
    </row>
    <row r="58" spans="1:22" ht="161" x14ac:dyDescent="0.35">
      <c r="A58" s="446"/>
      <c r="B58" s="101" t="s">
        <v>2615</v>
      </c>
      <c r="C58" s="83" t="s">
        <v>139</v>
      </c>
      <c r="D58" s="80">
        <v>1</v>
      </c>
      <c r="E58" s="605">
        <v>45807</v>
      </c>
      <c r="F58" s="457">
        <v>45838</v>
      </c>
      <c r="G58" s="605">
        <v>45807</v>
      </c>
      <c r="H58" s="457">
        <v>45838</v>
      </c>
      <c r="I58" s="487" t="s">
        <v>2330</v>
      </c>
      <c r="J58" s="487" t="s">
        <v>2330</v>
      </c>
      <c r="K58" s="511" t="s">
        <v>2493</v>
      </c>
      <c r="L58" s="511" t="s">
        <v>2554</v>
      </c>
      <c r="M58" s="511" t="s">
        <v>2553</v>
      </c>
      <c r="N58" s="511" t="s">
        <v>2553</v>
      </c>
      <c r="O58" s="130"/>
      <c r="P58" s="130"/>
      <c r="Q58" s="130"/>
      <c r="R58" s="130"/>
      <c r="S58" s="130"/>
      <c r="T58" s="130"/>
      <c r="U58" s="130"/>
      <c r="V58" s="130"/>
    </row>
    <row r="59" spans="1:22" ht="163.5" customHeight="1" x14ac:dyDescent="0.35">
      <c r="A59" s="446"/>
      <c r="B59" s="101" t="s">
        <v>2451</v>
      </c>
      <c r="C59" s="83" t="s">
        <v>139</v>
      </c>
      <c r="D59" s="80">
        <v>1</v>
      </c>
      <c r="E59" s="605">
        <v>45870</v>
      </c>
      <c r="F59" s="457" t="s">
        <v>2455</v>
      </c>
      <c r="G59" s="605">
        <v>45870</v>
      </c>
      <c r="H59" s="457" t="s">
        <v>2455</v>
      </c>
      <c r="I59" s="487" t="s">
        <v>2330</v>
      </c>
      <c r="J59" s="487" t="s">
        <v>2330</v>
      </c>
      <c r="K59" s="511" t="s">
        <v>2506</v>
      </c>
      <c r="L59" s="511" t="s">
        <v>2555</v>
      </c>
      <c r="M59" s="511" t="s">
        <v>2678</v>
      </c>
      <c r="N59" s="487" t="s">
        <v>2553</v>
      </c>
      <c r="O59" s="130"/>
      <c r="P59" s="130"/>
      <c r="Q59" s="130"/>
      <c r="R59" s="130"/>
      <c r="S59" s="130"/>
      <c r="T59" s="130"/>
      <c r="U59" s="130"/>
      <c r="V59" s="130"/>
    </row>
    <row r="60" spans="1:22" ht="202.5" customHeight="1" x14ac:dyDescent="0.35">
      <c r="A60" s="446"/>
      <c r="B60" s="101" t="s">
        <v>2452</v>
      </c>
      <c r="C60" s="83" t="s">
        <v>139</v>
      </c>
      <c r="D60" s="80">
        <v>1</v>
      </c>
      <c r="E60" s="605">
        <v>45901</v>
      </c>
      <c r="F60" s="457">
        <v>46022</v>
      </c>
      <c r="G60" s="605">
        <v>45901</v>
      </c>
      <c r="H60" s="457">
        <v>46022</v>
      </c>
      <c r="I60" s="487" t="s">
        <v>2330</v>
      </c>
      <c r="J60" s="487" t="s">
        <v>2330</v>
      </c>
      <c r="K60" s="511" t="s">
        <v>2507</v>
      </c>
      <c r="L60" s="511" t="s">
        <v>2654</v>
      </c>
      <c r="M60" s="511" t="s">
        <v>2679</v>
      </c>
      <c r="N60" s="487" t="s">
        <v>2751</v>
      </c>
      <c r="O60" s="130"/>
      <c r="P60" s="130"/>
      <c r="Q60" s="130"/>
      <c r="R60" s="130"/>
      <c r="S60" s="130"/>
      <c r="T60" s="130"/>
      <c r="U60" s="130"/>
      <c r="V60" s="130"/>
    </row>
    <row r="61" spans="1:22" ht="101.25" customHeight="1" x14ac:dyDescent="0.35">
      <c r="A61" s="446"/>
      <c r="B61" s="98" t="s">
        <v>2453</v>
      </c>
      <c r="C61" s="83" t="s">
        <v>139</v>
      </c>
      <c r="D61" s="80">
        <v>1</v>
      </c>
      <c r="E61" s="605">
        <v>45870</v>
      </c>
      <c r="F61" s="457">
        <v>46022</v>
      </c>
      <c r="G61" s="605">
        <v>45870</v>
      </c>
      <c r="H61" s="457">
        <v>46022</v>
      </c>
      <c r="I61" s="487" t="s">
        <v>2330</v>
      </c>
      <c r="J61" s="487" t="s">
        <v>2330</v>
      </c>
      <c r="K61" s="511" t="s">
        <v>2537</v>
      </c>
      <c r="L61" s="511" t="s">
        <v>2653</v>
      </c>
      <c r="M61" s="511" t="s">
        <v>2717</v>
      </c>
      <c r="N61" s="511" t="s">
        <v>2717</v>
      </c>
      <c r="O61" s="130"/>
      <c r="P61" s="130"/>
      <c r="Q61" s="130"/>
      <c r="R61" s="130"/>
      <c r="S61" s="130"/>
      <c r="T61" s="130"/>
      <c r="U61" s="130"/>
      <c r="V61" s="130"/>
    </row>
    <row r="62" spans="1:22" ht="57.5" x14ac:dyDescent="0.35">
      <c r="A62" s="446"/>
      <c r="B62" s="101" t="s">
        <v>2454</v>
      </c>
      <c r="C62" s="82" t="s">
        <v>121</v>
      </c>
      <c r="D62" s="80">
        <v>0.8</v>
      </c>
      <c r="E62" s="605">
        <v>46023</v>
      </c>
      <c r="F62" s="457">
        <v>46081</v>
      </c>
      <c r="G62" s="605">
        <v>46023</v>
      </c>
      <c r="H62" s="457">
        <v>46081</v>
      </c>
      <c r="I62" s="487" t="s">
        <v>2330</v>
      </c>
      <c r="J62" s="487" t="s">
        <v>2330</v>
      </c>
      <c r="K62" s="511" t="s">
        <v>2616</v>
      </c>
      <c r="L62" s="511" t="s">
        <v>2652</v>
      </c>
      <c r="M62" s="450" t="s">
        <v>2699</v>
      </c>
      <c r="N62" s="487" t="s">
        <v>2699</v>
      </c>
      <c r="O62" s="130"/>
      <c r="P62" s="130"/>
      <c r="Q62" s="130"/>
      <c r="R62" s="130"/>
      <c r="S62" s="130"/>
      <c r="T62" s="130"/>
      <c r="U62" s="130"/>
      <c r="V62" s="130"/>
    </row>
    <row r="63" spans="1:22" ht="43.5" customHeight="1" x14ac:dyDescent="0.35">
      <c r="A63" s="446"/>
      <c r="B63" s="165" t="s">
        <v>1783</v>
      </c>
      <c r="C63" s="159" t="s">
        <v>1320</v>
      </c>
      <c r="D63" s="159" t="s">
        <v>1768</v>
      </c>
      <c r="E63" s="159" t="s">
        <v>1769</v>
      </c>
      <c r="F63" s="159" t="s">
        <v>1770</v>
      </c>
      <c r="G63" s="167" t="s">
        <v>1769</v>
      </c>
      <c r="H63" s="167" t="s">
        <v>1771</v>
      </c>
      <c r="I63" s="524" t="s">
        <v>1790</v>
      </c>
      <c r="J63" s="107" t="s">
        <v>1791</v>
      </c>
      <c r="K63" s="107" t="s">
        <v>1792</v>
      </c>
      <c r="L63" s="107" t="s">
        <v>1793</v>
      </c>
      <c r="M63" s="107" t="s">
        <v>1794</v>
      </c>
      <c r="N63" s="107" t="s">
        <v>1795</v>
      </c>
      <c r="O63" s="130"/>
      <c r="P63" s="130"/>
      <c r="Q63" s="130"/>
      <c r="R63" s="130"/>
      <c r="S63" s="130"/>
      <c r="T63" s="130"/>
      <c r="U63" s="130"/>
      <c r="V63" s="130"/>
    </row>
    <row r="64" spans="1:22" ht="146.25" customHeight="1" x14ac:dyDescent="0.35">
      <c r="A64" s="446"/>
      <c r="B64" s="344" t="str">
        <f>+'Metas Capítulo 2025'!D68</f>
        <v xml:space="preserve">Formulación, ajuste y/o actualización de documentos PGIRS </v>
      </c>
      <c r="C64" s="83" t="s">
        <v>139</v>
      </c>
      <c r="D64" s="80">
        <v>1</v>
      </c>
      <c r="E64" s="495">
        <v>45661</v>
      </c>
      <c r="F64" s="457">
        <v>46022</v>
      </c>
      <c r="G64" s="495">
        <v>45661</v>
      </c>
      <c r="H64" s="526">
        <v>46022</v>
      </c>
      <c r="I64" s="525" t="s">
        <v>2369</v>
      </c>
      <c r="J64" s="511" t="s">
        <v>2700</v>
      </c>
      <c r="K64" s="511" t="s">
        <v>2487</v>
      </c>
      <c r="L64" s="511" t="s">
        <v>2543</v>
      </c>
      <c r="M64" s="511" t="s">
        <v>2659</v>
      </c>
      <c r="N64" s="487" t="s">
        <v>2752</v>
      </c>
      <c r="O64" s="130"/>
      <c r="P64" s="130"/>
      <c r="Q64" s="130"/>
      <c r="R64" s="130"/>
      <c r="S64" s="130"/>
      <c r="T64" s="130"/>
      <c r="U64" s="130"/>
      <c r="V64" s="130"/>
    </row>
    <row r="65" spans="1:22" ht="117.75" customHeight="1" x14ac:dyDescent="0.35">
      <c r="A65" s="446"/>
      <c r="B65" s="344" t="s">
        <v>2228</v>
      </c>
      <c r="C65" s="83" t="s">
        <v>139</v>
      </c>
      <c r="D65" s="80">
        <v>1</v>
      </c>
      <c r="E65" s="495">
        <v>45661</v>
      </c>
      <c r="F65" s="457">
        <v>46022</v>
      </c>
      <c r="G65" s="495">
        <v>45661</v>
      </c>
      <c r="H65" s="526">
        <v>46022</v>
      </c>
      <c r="I65" s="525" t="s">
        <v>2370</v>
      </c>
      <c r="J65" s="511" t="s">
        <v>2617</v>
      </c>
      <c r="K65" s="511" t="s">
        <v>2488</v>
      </c>
      <c r="L65" s="511" t="s">
        <v>2556</v>
      </c>
      <c r="M65" s="511" t="s">
        <v>2660</v>
      </c>
      <c r="N65" s="487" t="s">
        <v>2753</v>
      </c>
      <c r="O65" s="130"/>
      <c r="P65" s="130"/>
      <c r="Q65" s="130"/>
      <c r="R65" s="130"/>
      <c r="S65" s="130"/>
      <c r="T65" s="130"/>
      <c r="U65" s="130"/>
      <c r="V65" s="130"/>
    </row>
    <row r="66" spans="1:22" ht="201.75" customHeight="1" x14ac:dyDescent="0.35">
      <c r="A66" s="446"/>
      <c r="B66" s="82" t="s">
        <v>2391</v>
      </c>
      <c r="C66" s="83" t="s">
        <v>139</v>
      </c>
      <c r="D66" s="80">
        <v>1</v>
      </c>
      <c r="E66" s="495">
        <v>45661</v>
      </c>
      <c r="F66" s="457">
        <v>46022</v>
      </c>
      <c r="G66" s="495">
        <v>45661</v>
      </c>
      <c r="H66" s="526">
        <v>46022</v>
      </c>
      <c r="I66" s="525" t="s">
        <v>2371</v>
      </c>
      <c r="J66" s="511" t="s">
        <v>2618</v>
      </c>
      <c r="K66" s="511" t="s">
        <v>2489</v>
      </c>
      <c r="L66" s="511" t="s">
        <v>2544</v>
      </c>
      <c r="M66" s="511" t="s">
        <v>2661</v>
      </c>
      <c r="N66" s="487" t="s">
        <v>2661</v>
      </c>
      <c r="O66" s="130"/>
      <c r="P66" s="130"/>
      <c r="Q66" s="130"/>
      <c r="R66" s="130"/>
      <c r="S66" s="130"/>
      <c r="T66" s="130"/>
      <c r="U66" s="130"/>
      <c r="V66" s="130"/>
    </row>
    <row r="67" spans="1:22" ht="207" x14ac:dyDescent="0.35">
      <c r="A67" s="446"/>
      <c r="B67" s="82" t="s">
        <v>2229</v>
      </c>
      <c r="C67" s="83" t="s">
        <v>139</v>
      </c>
      <c r="D67" s="80">
        <v>1</v>
      </c>
      <c r="E67" s="495">
        <v>45661</v>
      </c>
      <c r="F67" s="457">
        <v>46022</v>
      </c>
      <c r="G67" s="495">
        <v>45661</v>
      </c>
      <c r="H67" s="526">
        <v>46022</v>
      </c>
      <c r="I67" s="525" t="s">
        <v>2372</v>
      </c>
      <c r="J67" s="511" t="s">
        <v>2408</v>
      </c>
      <c r="K67" s="511" t="s">
        <v>2490</v>
      </c>
      <c r="L67" s="511" t="s">
        <v>2593</v>
      </c>
      <c r="M67" s="511" t="s">
        <v>2686</v>
      </c>
      <c r="N67" s="487" t="s">
        <v>2754</v>
      </c>
      <c r="O67" s="130"/>
      <c r="P67" s="130"/>
      <c r="Q67" s="130"/>
      <c r="R67" s="130"/>
      <c r="S67" s="130"/>
      <c r="T67" s="130"/>
      <c r="U67" s="130"/>
      <c r="V67" s="130"/>
    </row>
    <row r="68" spans="1:22" ht="34.5" x14ac:dyDescent="0.35">
      <c r="A68" s="446"/>
      <c r="B68" s="82" t="s">
        <v>2230</v>
      </c>
      <c r="C68" s="83" t="s">
        <v>139</v>
      </c>
      <c r="D68" s="80">
        <v>1</v>
      </c>
      <c r="E68" s="495">
        <v>45661</v>
      </c>
      <c r="F68" s="457">
        <v>46022</v>
      </c>
      <c r="G68" s="495">
        <v>45661</v>
      </c>
      <c r="H68" s="526">
        <v>46022</v>
      </c>
      <c r="I68" s="525" t="s">
        <v>2332</v>
      </c>
      <c r="J68" s="511" t="s">
        <v>2409</v>
      </c>
      <c r="K68" s="511" t="s">
        <v>2491</v>
      </c>
      <c r="L68" s="511" t="s">
        <v>2491</v>
      </c>
      <c r="M68" s="511" t="s">
        <v>2491</v>
      </c>
      <c r="N68" s="511" t="s">
        <v>2491</v>
      </c>
      <c r="O68" s="130"/>
      <c r="P68" s="130"/>
      <c r="Q68" s="130"/>
      <c r="R68" s="130"/>
      <c r="S68" s="130"/>
      <c r="T68" s="130"/>
      <c r="U68" s="130"/>
      <c r="V68" s="130"/>
    </row>
    <row r="69" spans="1:22" ht="225" customHeight="1" x14ac:dyDescent="0.35">
      <c r="A69" s="446"/>
      <c r="B69" s="82" t="s">
        <v>2619</v>
      </c>
      <c r="C69" s="83" t="s">
        <v>139</v>
      </c>
      <c r="D69" s="80">
        <v>1</v>
      </c>
      <c r="E69" s="495">
        <v>45661</v>
      </c>
      <c r="F69" s="457">
        <v>46022</v>
      </c>
      <c r="G69" s="495">
        <v>45661</v>
      </c>
      <c r="H69" s="526">
        <v>46022</v>
      </c>
      <c r="I69" s="525" t="s">
        <v>2373</v>
      </c>
      <c r="J69" s="511" t="s">
        <v>2410</v>
      </c>
      <c r="K69" s="511" t="s">
        <v>2492</v>
      </c>
      <c r="L69" s="511" t="s">
        <v>2545</v>
      </c>
      <c r="M69" s="511" t="s">
        <v>2662</v>
      </c>
      <c r="N69" s="487" t="s">
        <v>2755</v>
      </c>
      <c r="O69" s="130"/>
      <c r="P69" s="130"/>
      <c r="Q69" s="130"/>
      <c r="R69" s="130"/>
      <c r="S69" s="130"/>
      <c r="T69" s="130"/>
      <c r="U69" s="130"/>
      <c r="V69" s="130"/>
    </row>
    <row r="70" spans="1:22" ht="54.75" customHeight="1" x14ac:dyDescent="0.35">
      <c r="A70" s="446"/>
      <c r="B70" s="82" t="str">
        <f>'[7]Metas Capítulo 2025'!D76</f>
        <v>CONSTRUCCIÓN RED DE ALCANTARILLADO SANITARIO, POZO DE BOMBEO DE AGUAS RESIDUALES, PLANTA DE TRATAMIENTO DE AGUAS RESIDUALES DOMESTICAS Y DESCARGA A ZANJÓN, VEREDA EL JAGUAL, MUNICIPIO DE RIOFRIO, DEPARTAMENTO DEL VALLE DEL CAUCA</v>
      </c>
      <c r="C70" s="101" t="str">
        <f>'[7]Metas Capítulo 2025'!M76</f>
        <v>Avanzar en la Ejecución de Proyectos</v>
      </c>
      <c r="D70" s="439">
        <v>0.5</v>
      </c>
      <c r="E70" s="495">
        <v>45661</v>
      </c>
      <c r="F70" s="448">
        <v>46022</v>
      </c>
      <c r="G70" s="495">
        <v>45661</v>
      </c>
      <c r="H70" s="521">
        <v>46022</v>
      </c>
      <c r="I70" s="525" t="s">
        <v>2374</v>
      </c>
      <c r="J70" s="555" t="s">
        <v>2420</v>
      </c>
      <c r="K70" s="511" t="s">
        <v>2531</v>
      </c>
      <c r="L70" s="511" t="s">
        <v>2620</v>
      </c>
      <c r="M70" s="511" t="s">
        <v>2701</v>
      </c>
      <c r="N70" s="511" t="s">
        <v>2772</v>
      </c>
      <c r="O70" s="130"/>
      <c r="P70" s="130"/>
      <c r="Q70" s="130"/>
      <c r="R70" s="130"/>
      <c r="S70" s="130"/>
      <c r="T70" s="130"/>
      <c r="U70" s="130"/>
      <c r="V70" s="130"/>
    </row>
    <row r="71" spans="1:22" ht="57.5" x14ac:dyDescent="0.35">
      <c r="A71" s="446"/>
      <c r="B71" s="82" t="str">
        <f>'[7]Metas Capítulo 2025'!D78</f>
        <v>REDES DE ALCANTARILLADOS Y PLANTA DE TRATAMIENTO DE AGUAS RESIDUALES (PTAR) EN EL CORREGIMIENTO DE BOLO LA ITALIA (SECTOR ZUMBÁCULO) (Palmira).</v>
      </c>
      <c r="C71" s="102" t="s">
        <v>185</v>
      </c>
      <c r="D71" s="439">
        <v>1</v>
      </c>
      <c r="E71" s="495">
        <v>45661</v>
      </c>
      <c r="F71" s="448">
        <v>46022</v>
      </c>
      <c r="G71" s="495">
        <v>45661</v>
      </c>
      <c r="H71" s="521">
        <v>46022</v>
      </c>
      <c r="I71" s="487" t="s">
        <v>2393</v>
      </c>
      <c r="J71" s="572" t="s">
        <v>2443</v>
      </c>
      <c r="K71" s="511" t="s">
        <v>2532</v>
      </c>
      <c r="L71" s="511" t="s">
        <v>2621</v>
      </c>
      <c r="M71" s="511" t="s">
        <v>2702</v>
      </c>
      <c r="N71" s="511" t="s">
        <v>2702</v>
      </c>
      <c r="O71" s="130"/>
      <c r="P71" s="130"/>
      <c r="Q71" s="130"/>
      <c r="R71" s="130"/>
      <c r="S71" s="130"/>
      <c r="T71" s="130"/>
      <c r="U71" s="130"/>
      <c r="V71" s="130"/>
    </row>
    <row r="72" spans="1:22" ht="92" x14ac:dyDescent="0.35">
      <c r="A72" s="446"/>
      <c r="B72" s="82" t="str">
        <f>'Metas Capítulo 2025'!D76</f>
        <v>CONSTRUCCION DE LA ESTACION DE BOMBEO DE AGUAS RESIDUALES EMISARIO FINAL CABECERA MUNICIPAL MUNICIPIO DE EL DOVIO – VALLE DEL CAUCA</v>
      </c>
      <c r="C72" s="365" t="s">
        <v>202</v>
      </c>
      <c r="D72" s="439">
        <v>0.5</v>
      </c>
      <c r="E72" s="495">
        <v>45661</v>
      </c>
      <c r="F72" s="448">
        <v>46022</v>
      </c>
      <c r="G72" s="495">
        <v>45661</v>
      </c>
      <c r="H72" s="521">
        <v>46022</v>
      </c>
      <c r="I72" s="487" t="s">
        <v>2333</v>
      </c>
      <c r="J72" s="555" t="s">
        <v>2420</v>
      </c>
      <c r="K72" s="511" t="s">
        <v>2622</v>
      </c>
      <c r="L72" s="450" t="s">
        <v>2623</v>
      </c>
      <c r="M72" s="511" t="s">
        <v>2718</v>
      </c>
      <c r="N72" s="450" t="s">
        <v>2773</v>
      </c>
      <c r="O72" s="130"/>
      <c r="P72" s="130"/>
      <c r="Q72" s="130"/>
      <c r="R72" s="130"/>
      <c r="S72" s="130"/>
      <c r="T72" s="130"/>
      <c r="U72" s="130"/>
      <c r="V72" s="130"/>
    </row>
    <row r="73" spans="1:22" ht="135" hidden="1" customHeight="1" x14ac:dyDescent="0.35">
      <c r="A73" s="446"/>
      <c r="B73" s="165" t="s">
        <v>1784</v>
      </c>
      <c r="C73" s="159" t="s">
        <v>1320</v>
      </c>
      <c r="D73" s="159" t="s">
        <v>1768</v>
      </c>
      <c r="E73" s="545" t="s">
        <v>1769</v>
      </c>
      <c r="F73" s="159" t="s">
        <v>1770</v>
      </c>
      <c r="G73" s="167" t="s">
        <v>1769</v>
      </c>
      <c r="H73" s="167" t="s">
        <v>1771</v>
      </c>
      <c r="I73" s="107" t="s">
        <v>1790</v>
      </c>
      <c r="J73" s="107" t="s">
        <v>1791</v>
      </c>
      <c r="K73" s="107" t="s">
        <v>1792</v>
      </c>
      <c r="L73" s="107" t="s">
        <v>1793</v>
      </c>
      <c r="M73" s="107" t="s">
        <v>1794</v>
      </c>
      <c r="N73" s="107" t="s">
        <v>1795</v>
      </c>
      <c r="O73" s="130"/>
      <c r="P73" s="130"/>
      <c r="Q73" s="130"/>
      <c r="R73" s="130"/>
      <c r="S73" s="130"/>
      <c r="T73" s="130"/>
      <c r="U73" s="130"/>
      <c r="V73" s="130"/>
    </row>
    <row r="74" spans="1:22" ht="11.25" hidden="1" customHeight="1" x14ac:dyDescent="0.35">
      <c r="A74" s="446"/>
      <c r="B74" s="579"/>
      <c r="C74" s="101"/>
      <c r="D74" s="451"/>
      <c r="E74" s="448"/>
      <c r="F74" s="448"/>
      <c r="G74" s="448"/>
      <c r="H74" s="448"/>
      <c r="I74" s="487"/>
      <c r="J74" s="487"/>
      <c r="K74" s="450"/>
      <c r="L74" s="450"/>
      <c r="M74" s="450"/>
      <c r="N74" s="449"/>
      <c r="O74" s="130"/>
      <c r="P74" s="130"/>
      <c r="Q74" s="130"/>
      <c r="R74" s="130"/>
      <c r="S74" s="130"/>
      <c r="T74" s="130"/>
      <c r="U74" s="130"/>
      <c r="V74" s="130"/>
    </row>
    <row r="75" spans="1:22" ht="11.25" hidden="1" customHeight="1" x14ac:dyDescent="0.35">
      <c r="A75" s="446"/>
      <c r="B75" s="82"/>
      <c r="C75" s="102"/>
      <c r="D75" s="439"/>
      <c r="E75" s="495"/>
      <c r="F75" s="448"/>
      <c r="G75" s="495"/>
      <c r="H75" s="448"/>
      <c r="I75" s="511"/>
      <c r="J75" s="511"/>
      <c r="K75" s="450"/>
      <c r="L75" s="450"/>
      <c r="M75" s="450"/>
      <c r="N75" s="449"/>
      <c r="O75" s="130"/>
      <c r="P75" s="130"/>
      <c r="Q75" s="130"/>
      <c r="R75" s="130"/>
      <c r="S75" s="130"/>
      <c r="T75" s="130"/>
      <c r="U75" s="130"/>
      <c r="V75" s="130"/>
    </row>
    <row r="76" spans="1:22" ht="11.25" hidden="1" customHeight="1" x14ac:dyDescent="0.35">
      <c r="A76" s="446"/>
      <c r="B76" s="452"/>
      <c r="C76" s="452"/>
      <c r="D76" s="451"/>
      <c r="E76" s="491"/>
      <c r="F76" s="448"/>
      <c r="G76" s="448"/>
      <c r="H76" s="449"/>
      <c r="I76" s="487"/>
      <c r="J76" s="449"/>
      <c r="K76" s="450"/>
      <c r="L76" s="450"/>
      <c r="M76" s="450"/>
      <c r="N76" s="449"/>
      <c r="O76" s="130"/>
      <c r="P76" s="130"/>
      <c r="Q76" s="130"/>
      <c r="R76" s="130"/>
      <c r="S76" s="130"/>
      <c r="T76" s="130"/>
      <c r="U76" s="130"/>
      <c r="V76" s="130"/>
    </row>
    <row r="77" spans="1:22" ht="26.25" customHeight="1" x14ac:dyDescent="0.35">
      <c r="A77" s="446"/>
      <c r="B77" s="165" t="s">
        <v>1785</v>
      </c>
      <c r="C77" s="159" t="s">
        <v>1320</v>
      </c>
      <c r="D77" s="159" t="s">
        <v>1768</v>
      </c>
      <c r="E77" s="159" t="s">
        <v>1769</v>
      </c>
      <c r="F77" s="159" t="s">
        <v>1770</v>
      </c>
      <c r="G77" s="544" t="s">
        <v>1769</v>
      </c>
      <c r="H77" s="544" t="s">
        <v>1771</v>
      </c>
      <c r="I77" s="524" t="s">
        <v>1790</v>
      </c>
      <c r="J77" s="524" t="s">
        <v>1791</v>
      </c>
      <c r="K77" s="107" t="s">
        <v>1792</v>
      </c>
      <c r="L77" s="107" t="s">
        <v>1793</v>
      </c>
      <c r="M77" s="107" t="s">
        <v>1794</v>
      </c>
      <c r="N77" s="107" t="s">
        <v>1795</v>
      </c>
      <c r="O77" s="130"/>
      <c r="P77" s="130"/>
      <c r="Q77" s="130"/>
      <c r="R77" s="130"/>
      <c r="S77" s="130"/>
      <c r="T77" s="130"/>
      <c r="U77" s="130"/>
      <c r="V77" s="130"/>
    </row>
    <row r="78" spans="1:22" ht="110.25" customHeight="1" x14ac:dyDescent="0.35">
      <c r="A78" s="446"/>
      <c r="B78" s="274" t="s">
        <v>1957</v>
      </c>
      <c r="C78" s="101" t="s">
        <v>139</v>
      </c>
      <c r="D78" s="80">
        <v>1</v>
      </c>
      <c r="E78" s="495">
        <v>45335</v>
      </c>
      <c r="F78" s="448">
        <v>45582</v>
      </c>
      <c r="G78" s="495">
        <v>45335</v>
      </c>
      <c r="H78" s="448">
        <v>45582</v>
      </c>
      <c r="I78" s="574" t="s">
        <v>2445</v>
      </c>
      <c r="J78" s="575" t="s">
        <v>2624</v>
      </c>
      <c r="K78" s="575" t="s">
        <v>2624</v>
      </c>
      <c r="L78" s="511" t="s">
        <v>2624</v>
      </c>
      <c r="M78" s="511" t="s">
        <v>2624</v>
      </c>
      <c r="N78" s="511" t="s">
        <v>2624</v>
      </c>
      <c r="O78" s="130"/>
      <c r="P78" s="130"/>
      <c r="Q78" s="130"/>
      <c r="R78" s="130"/>
      <c r="S78" s="130"/>
      <c r="T78" s="130"/>
      <c r="U78" s="130"/>
      <c r="V78" s="130"/>
    </row>
    <row r="79" spans="1:22" ht="136.5" customHeight="1" x14ac:dyDescent="0.35">
      <c r="A79" s="446"/>
      <c r="B79" s="444" t="s">
        <v>2163</v>
      </c>
      <c r="C79" s="101" t="s">
        <v>139</v>
      </c>
      <c r="D79" s="80">
        <v>1</v>
      </c>
      <c r="E79" s="495" t="s">
        <v>2444</v>
      </c>
      <c r="F79" s="448">
        <v>46022</v>
      </c>
      <c r="G79" s="495" t="s">
        <v>2444</v>
      </c>
      <c r="H79" s="448">
        <v>46022</v>
      </c>
      <c r="I79" s="525" t="s">
        <v>2625</v>
      </c>
      <c r="J79" s="487" t="s">
        <v>2626</v>
      </c>
      <c r="K79" s="511" t="s">
        <v>2627</v>
      </c>
      <c r="L79" s="511" t="s">
        <v>2628</v>
      </c>
      <c r="M79" s="636" t="s">
        <v>2655</v>
      </c>
      <c r="N79" s="487" t="s">
        <v>2875</v>
      </c>
      <c r="O79" s="130"/>
      <c r="P79" s="130"/>
      <c r="Q79" s="130"/>
      <c r="R79" s="130"/>
      <c r="S79" s="130"/>
      <c r="T79" s="130"/>
      <c r="U79" s="130"/>
      <c r="V79" s="130"/>
    </row>
    <row r="80" spans="1:22" ht="138" x14ac:dyDescent="0.35">
      <c r="A80" s="446"/>
      <c r="B80" s="79" t="s">
        <v>2231</v>
      </c>
      <c r="C80" s="83" t="s">
        <v>139</v>
      </c>
      <c r="D80" s="80">
        <v>1</v>
      </c>
      <c r="E80" s="495">
        <v>45661</v>
      </c>
      <c r="F80" s="448">
        <v>46022</v>
      </c>
      <c r="G80" s="495">
        <v>45661</v>
      </c>
      <c r="H80" s="448">
        <v>46022</v>
      </c>
      <c r="I80" s="525" t="s">
        <v>2375</v>
      </c>
      <c r="J80" s="487" t="s">
        <v>2629</v>
      </c>
      <c r="K80" s="511" t="s">
        <v>2630</v>
      </c>
      <c r="L80" s="511" t="s">
        <v>2631</v>
      </c>
      <c r="M80" s="511" t="s">
        <v>2703</v>
      </c>
      <c r="N80" s="487" t="s">
        <v>2756</v>
      </c>
      <c r="O80" s="130"/>
      <c r="P80" s="130"/>
      <c r="Q80" s="130"/>
      <c r="R80" s="130"/>
      <c r="S80" s="130"/>
      <c r="T80" s="130"/>
      <c r="U80" s="130"/>
      <c r="V80" s="130"/>
    </row>
    <row r="81" spans="1:22" ht="105.75" customHeight="1" x14ac:dyDescent="0.35">
      <c r="A81" s="446"/>
      <c r="B81" s="101" t="s">
        <v>2233</v>
      </c>
      <c r="C81" s="83" t="s">
        <v>139</v>
      </c>
      <c r="D81" s="80">
        <v>1</v>
      </c>
      <c r="E81" s="495">
        <v>45661</v>
      </c>
      <c r="F81" s="448">
        <v>46022</v>
      </c>
      <c r="G81" s="495">
        <v>45661</v>
      </c>
      <c r="H81" s="448">
        <v>46022</v>
      </c>
      <c r="I81" s="525" t="s">
        <v>2339</v>
      </c>
      <c r="J81" s="525" t="s">
        <v>2339</v>
      </c>
      <c r="K81" s="511" t="s">
        <v>2704</v>
      </c>
      <c r="L81" s="511" t="s">
        <v>2628</v>
      </c>
      <c r="M81" s="511" t="s">
        <v>2705</v>
      </c>
      <c r="N81" s="487" t="s">
        <v>2876</v>
      </c>
      <c r="O81" s="130"/>
      <c r="P81" s="130"/>
      <c r="Q81" s="130"/>
      <c r="R81" s="130"/>
      <c r="S81" s="130"/>
      <c r="T81" s="130"/>
      <c r="U81" s="130"/>
      <c r="V81" s="130"/>
    </row>
    <row r="82" spans="1:22" ht="85.5" customHeight="1" x14ac:dyDescent="0.35">
      <c r="A82" s="446"/>
      <c r="B82" s="101" t="s">
        <v>2235</v>
      </c>
      <c r="C82" s="83" t="s">
        <v>139</v>
      </c>
      <c r="D82" s="80">
        <v>1</v>
      </c>
      <c r="E82" s="495">
        <v>45661</v>
      </c>
      <c r="F82" s="448">
        <v>46022</v>
      </c>
      <c r="G82" s="495">
        <v>45661</v>
      </c>
      <c r="H82" s="448">
        <v>46022</v>
      </c>
      <c r="I82" s="525" t="s">
        <v>2339</v>
      </c>
      <c r="J82" s="487" t="s">
        <v>2632</v>
      </c>
      <c r="K82" s="487" t="s">
        <v>2632</v>
      </c>
      <c r="L82" s="511" t="s">
        <v>2567</v>
      </c>
      <c r="M82" s="511" t="s">
        <v>2706</v>
      </c>
      <c r="N82" s="487" t="s">
        <v>2757</v>
      </c>
      <c r="O82" s="130"/>
      <c r="P82" s="130"/>
      <c r="Q82" s="130"/>
      <c r="R82" s="130"/>
      <c r="S82" s="130"/>
      <c r="T82" s="130"/>
      <c r="U82" s="130"/>
      <c r="V82" s="130"/>
    </row>
    <row r="83" spans="1:22" ht="113.25" customHeight="1" x14ac:dyDescent="0.35">
      <c r="A83" s="446"/>
      <c r="B83" s="82" t="s">
        <v>2237</v>
      </c>
      <c r="C83" s="83" t="s">
        <v>139</v>
      </c>
      <c r="D83" s="80">
        <v>1</v>
      </c>
      <c r="E83" s="495">
        <v>45661</v>
      </c>
      <c r="F83" s="448">
        <v>46022</v>
      </c>
      <c r="G83" s="495">
        <v>45661</v>
      </c>
      <c r="H83" s="448">
        <v>46022</v>
      </c>
      <c r="I83" s="525" t="s">
        <v>2376</v>
      </c>
      <c r="J83" s="487" t="s">
        <v>2633</v>
      </c>
      <c r="K83" s="511" t="s">
        <v>2533</v>
      </c>
      <c r="L83" s="511" t="s">
        <v>2634</v>
      </c>
      <c r="M83" s="511" t="s">
        <v>2707</v>
      </c>
      <c r="N83" s="487" t="s">
        <v>2758</v>
      </c>
      <c r="O83" s="130"/>
      <c r="P83" s="130"/>
      <c r="Q83" s="130"/>
      <c r="R83" s="130"/>
      <c r="S83" s="130"/>
      <c r="T83" s="130"/>
      <c r="U83" s="130"/>
      <c r="V83" s="130"/>
    </row>
    <row r="84" spans="1:22" ht="69" x14ac:dyDescent="0.35">
      <c r="A84" s="446"/>
      <c r="B84" s="101" t="s">
        <v>2239</v>
      </c>
      <c r="C84" s="83" t="s">
        <v>139</v>
      </c>
      <c r="D84" s="80">
        <v>1</v>
      </c>
      <c r="E84" s="495">
        <v>45661</v>
      </c>
      <c r="F84" s="448">
        <v>46022</v>
      </c>
      <c r="G84" s="495">
        <v>45661</v>
      </c>
      <c r="H84" s="448">
        <v>46022</v>
      </c>
      <c r="I84" s="525" t="s">
        <v>2377</v>
      </c>
      <c r="J84" s="487" t="s">
        <v>2412</v>
      </c>
      <c r="K84" s="511" t="s">
        <v>2534</v>
      </c>
      <c r="L84" s="511" t="s">
        <v>2568</v>
      </c>
      <c r="M84" s="511" t="s">
        <v>2656</v>
      </c>
      <c r="N84" s="487" t="s">
        <v>2759</v>
      </c>
      <c r="O84" s="130"/>
      <c r="P84" s="130"/>
      <c r="Q84" s="130"/>
      <c r="R84" s="130"/>
      <c r="S84" s="130"/>
      <c r="T84" s="130"/>
      <c r="U84" s="130"/>
      <c r="V84" s="130"/>
    </row>
    <row r="85" spans="1:22" ht="57.5" x14ac:dyDescent="0.35">
      <c r="A85" s="446"/>
      <c r="B85" s="101" t="s">
        <v>2240</v>
      </c>
      <c r="C85" s="83" t="s">
        <v>139</v>
      </c>
      <c r="D85" s="80">
        <v>1</v>
      </c>
      <c r="E85" s="495">
        <v>45661</v>
      </c>
      <c r="F85" s="448">
        <v>46022</v>
      </c>
      <c r="G85" s="495">
        <v>45661</v>
      </c>
      <c r="H85" s="448">
        <v>46022</v>
      </c>
      <c r="I85" s="525" t="s">
        <v>2323</v>
      </c>
      <c r="J85" s="487" t="s">
        <v>2413</v>
      </c>
      <c r="K85" s="511" t="s">
        <v>2535</v>
      </c>
      <c r="L85" s="511" t="s">
        <v>2569</v>
      </c>
      <c r="M85" s="511" t="s">
        <v>2657</v>
      </c>
      <c r="N85" s="487" t="s">
        <v>2760</v>
      </c>
      <c r="O85" s="130"/>
      <c r="P85" s="130"/>
      <c r="Q85" s="130"/>
      <c r="R85" s="130"/>
      <c r="S85" s="130"/>
      <c r="T85" s="130"/>
      <c r="U85" s="130"/>
      <c r="V85" s="130"/>
    </row>
    <row r="86" spans="1:22" ht="102.75" customHeight="1" x14ac:dyDescent="0.35">
      <c r="A86" s="446"/>
      <c r="B86" s="82" t="s">
        <v>2241</v>
      </c>
      <c r="C86" s="83" t="s">
        <v>139</v>
      </c>
      <c r="D86" s="80">
        <v>1</v>
      </c>
      <c r="E86" s="495">
        <v>45661</v>
      </c>
      <c r="F86" s="448">
        <v>46022</v>
      </c>
      <c r="G86" s="495">
        <v>45661</v>
      </c>
      <c r="H86" s="521">
        <v>46022</v>
      </c>
      <c r="I86" s="525" t="s">
        <v>2378</v>
      </c>
      <c r="J86" s="555" t="s">
        <v>2635</v>
      </c>
      <c r="K86" s="511" t="s">
        <v>2636</v>
      </c>
      <c r="L86" s="511" t="s">
        <v>2570</v>
      </c>
      <c r="M86" s="511" t="s">
        <v>2658</v>
      </c>
      <c r="N86" s="487" t="s">
        <v>2761</v>
      </c>
      <c r="O86" s="130"/>
      <c r="P86" s="130"/>
      <c r="Q86" s="130"/>
      <c r="R86" s="130"/>
      <c r="S86" s="130"/>
      <c r="T86" s="130"/>
      <c r="U86" s="130"/>
      <c r="V86" s="130"/>
    </row>
    <row r="87" spans="1:22" ht="57.5" x14ac:dyDescent="0.35">
      <c r="A87" s="446"/>
      <c r="B87" s="82" t="s">
        <v>2242</v>
      </c>
      <c r="C87" s="83" t="s">
        <v>139</v>
      </c>
      <c r="D87" s="80">
        <v>1</v>
      </c>
      <c r="E87" s="495">
        <v>45661</v>
      </c>
      <c r="F87" s="448">
        <v>46022</v>
      </c>
      <c r="G87" s="495">
        <v>45661</v>
      </c>
      <c r="H87" s="521">
        <v>46022</v>
      </c>
      <c r="I87" s="525" t="s">
        <v>2379</v>
      </c>
      <c r="J87" s="555" t="s">
        <v>2637</v>
      </c>
      <c r="K87" s="511" t="s">
        <v>2638</v>
      </c>
      <c r="L87" s="511" t="s">
        <v>2639</v>
      </c>
      <c r="M87" s="511" t="s">
        <v>2708</v>
      </c>
      <c r="N87" s="487" t="s">
        <v>2877</v>
      </c>
      <c r="O87" s="130"/>
      <c r="P87" s="130"/>
      <c r="Q87" s="130"/>
      <c r="R87" s="130"/>
      <c r="S87" s="130"/>
      <c r="T87" s="130"/>
      <c r="U87" s="130"/>
      <c r="V87" s="130"/>
    </row>
    <row r="88" spans="1:22" ht="149.5" x14ac:dyDescent="0.35">
      <c r="A88" s="446"/>
      <c r="B88" s="405" t="s">
        <v>2243</v>
      </c>
      <c r="C88" s="83" t="s">
        <v>139</v>
      </c>
      <c r="D88" s="80">
        <v>1</v>
      </c>
      <c r="E88" s="495">
        <v>45661</v>
      </c>
      <c r="F88" s="448">
        <v>46022</v>
      </c>
      <c r="G88" s="495">
        <v>45661</v>
      </c>
      <c r="H88" s="521">
        <v>46022</v>
      </c>
      <c r="I88" s="525" t="s">
        <v>2324</v>
      </c>
      <c r="J88" s="555" t="s">
        <v>2640</v>
      </c>
      <c r="K88" s="511" t="s">
        <v>2641</v>
      </c>
      <c r="L88" s="511" t="s">
        <v>2642</v>
      </c>
      <c r="M88" s="511" t="s">
        <v>2709</v>
      </c>
      <c r="N88" s="487" t="s">
        <v>2878</v>
      </c>
      <c r="O88" s="130"/>
      <c r="P88" s="130"/>
      <c r="Q88" s="130"/>
      <c r="R88" s="130"/>
      <c r="S88" s="130"/>
      <c r="T88" s="130"/>
      <c r="U88" s="130"/>
      <c r="V88" s="130"/>
    </row>
    <row r="89" spans="1:22" ht="73.5" customHeight="1" x14ac:dyDescent="0.35">
      <c r="A89" s="446"/>
      <c r="B89" s="79" t="s">
        <v>2245</v>
      </c>
      <c r="C89" s="83" t="s">
        <v>139</v>
      </c>
      <c r="D89" s="80">
        <v>1</v>
      </c>
      <c r="E89" s="495">
        <v>45661</v>
      </c>
      <c r="F89" s="448">
        <v>46022</v>
      </c>
      <c r="G89" s="495">
        <v>45661</v>
      </c>
      <c r="H89" s="521">
        <v>46022</v>
      </c>
      <c r="I89" s="525" t="s">
        <v>2326</v>
      </c>
      <c r="J89" s="555" t="s">
        <v>2414</v>
      </c>
      <c r="K89" s="511" t="s">
        <v>2643</v>
      </c>
      <c r="L89" s="511" t="s">
        <v>2644</v>
      </c>
      <c r="M89" s="511" t="s">
        <v>2710</v>
      </c>
      <c r="N89" s="487" t="s">
        <v>2762</v>
      </c>
      <c r="O89" s="130"/>
      <c r="P89" s="130"/>
      <c r="Q89" s="130"/>
      <c r="R89" s="130"/>
      <c r="S89" s="130"/>
      <c r="T89" s="130"/>
      <c r="U89" s="130"/>
      <c r="V89" s="130"/>
    </row>
    <row r="90" spans="1:22" ht="80.5" x14ac:dyDescent="0.35">
      <c r="A90" s="446"/>
      <c r="B90" s="101" t="s">
        <v>2246</v>
      </c>
      <c r="C90" s="83" t="s">
        <v>139</v>
      </c>
      <c r="D90" s="80">
        <v>1</v>
      </c>
      <c r="E90" s="495">
        <v>45661</v>
      </c>
      <c r="F90" s="448">
        <v>46022</v>
      </c>
      <c r="G90" s="495">
        <v>45661</v>
      </c>
      <c r="H90" s="521">
        <v>46022</v>
      </c>
      <c r="I90" s="525" t="s">
        <v>2325</v>
      </c>
      <c r="J90" s="555" t="s">
        <v>2645</v>
      </c>
      <c r="K90" s="511" t="s">
        <v>2536</v>
      </c>
      <c r="L90" s="511" t="s">
        <v>2646</v>
      </c>
      <c r="M90" s="511" t="s">
        <v>2711</v>
      </c>
      <c r="N90" s="487" t="s">
        <v>2763</v>
      </c>
      <c r="O90" s="130"/>
      <c r="P90" s="130"/>
      <c r="Q90" s="130"/>
      <c r="R90" s="130"/>
      <c r="S90" s="130"/>
      <c r="T90" s="130"/>
      <c r="U90" s="130"/>
      <c r="V90" s="130"/>
    </row>
    <row r="91" spans="1:22" ht="126.5" x14ac:dyDescent="0.35">
      <c r="A91" s="446"/>
      <c r="B91" s="101" t="s">
        <v>2248</v>
      </c>
      <c r="C91" s="83" t="s">
        <v>139</v>
      </c>
      <c r="D91" s="80">
        <v>1</v>
      </c>
      <c r="E91" s="495">
        <v>45661</v>
      </c>
      <c r="F91" s="448">
        <v>46022</v>
      </c>
      <c r="G91" s="495">
        <v>45661</v>
      </c>
      <c r="H91" s="521">
        <v>46022</v>
      </c>
      <c r="I91" s="525" t="s">
        <v>2380</v>
      </c>
      <c r="J91" s="555" t="s">
        <v>2647</v>
      </c>
      <c r="K91" s="511" t="s">
        <v>2648</v>
      </c>
      <c r="L91" s="511" t="s">
        <v>2649</v>
      </c>
      <c r="M91" s="511" t="s">
        <v>2712</v>
      </c>
      <c r="N91" s="487" t="s">
        <v>2764</v>
      </c>
      <c r="O91" s="130"/>
      <c r="P91" s="130"/>
      <c r="Q91" s="152"/>
      <c r="R91" s="130"/>
      <c r="S91" s="130"/>
      <c r="T91" s="130"/>
      <c r="U91" s="130"/>
      <c r="V91" s="130"/>
    </row>
    <row r="92" spans="1:22" ht="253" x14ac:dyDescent="0.35">
      <c r="A92" s="446"/>
      <c r="B92" s="101" t="s">
        <v>2249</v>
      </c>
      <c r="C92" s="83" t="s">
        <v>139</v>
      </c>
      <c r="D92" s="80">
        <v>1</v>
      </c>
      <c r="E92" s="495">
        <v>45661</v>
      </c>
      <c r="F92" s="448">
        <v>46022</v>
      </c>
      <c r="G92" s="495">
        <v>45661</v>
      </c>
      <c r="H92" s="521">
        <v>46022</v>
      </c>
      <c r="I92" s="525" t="s">
        <v>2381</v>
      </c>
      <c r="J92" s="555" t="s">
        <v>2640</v>
      </c>
      <c r="K92" s="511" t="s">
        <v>2713</v>
      </c>
      <c r="L92" s="511" t="s">
        <v>2650</v>
      </c>
      <c r="M92" s="511" t="s">
        <v>2714</v>
      </c>
      <c r="N92" s="487" t="s">
        <v>2765</v>
      </c>
      <c r="O92" s="130"/>
      <c r="P92" s="130"/>
      <c r="Q92" s="130"/>
      <c r="R92" s="130"/>
      <c r="S92" s="130"/>
      <c r="T92" s="130"/>
      <c r="U92" s="130"/>
      <c r="V92" s="130"/>
    </row>
    <row r="93" spans="1:22" ht="135" customHeight="1" x14ac:dyDescent="0.35">
      <c r="A93" s="446"/>
      <c r="B93" s="444" t="s">
        <v>2251</v>
      </c>
      <c r="C93" s="83" t="s">
        <v>139</v>
      </c>
      <c r="D93" s="80">
        <v>1</v>
      </c>
      <c r="E93" s="495">
        <v>45661</v>
      </c>
      <c r="F93" s="448">
        <v>46022</v>
      </c>
      <c r="G93" s="495">
        <v>45661</v>
      </c>
      <c r="H93" s="521">
        <v>46022</v>
      </c>
      <c r="I93" s="525" t="s">
        <v>2415</v>
      </c>
      <c r="J93" s="525" t="s">
        <v>2415</v>
      </c>
      <c r="K93" s="511" t="s">
        <v>2628</v>
      </c>
      <c r="L93" s="511" t="s">
        <v>2628</v>
      </c>
      <c r="M93" s="511" t="s">
        <v>2716</v>
      </c>
      <c r="N93" s="487" t="s">
        <v>2766</v>
      </c>
      <c r="O93" s="130"/>
      <c r="P93" s="130"/>
      <c r="Q93" s="130"/>
      <c r="R93" s="130"/>
      <c r="S93" s="130"/>
      <c r="T93" s="130"/>
      <c r="U93" s="130"/>
      <c r="V93" s="130"/>
    </row>
    <row r="94" spans="1:22" ht="123.75" customHeight="1" x14ac:dyDescent="0.35">
      <c r="A94" s="446"/>
      <c r="B94" s="444" t="s">
        <v>2252</v>
      </c>
      <c r="C94" s="83" t="s">
        <v>139</v>
      </c>
      <c r="D94" s="80">
        <v>1</v>
      </c>
      <c r="E94" s="495">
        <v>45661</v>
      </c>
      <c r="F94" s="448">
        <v>46022</v>
      </c>
      <c r="G94" s="495">
        <v>45661</v>
      </c>
      <c r="H94" s="521">
        <v>46022</v>
      </c>
      <c r="I94" s="525" t="s">
        <v>2415</v>
      </c>
      <c r="J94" s="525" t="s">
        <v>2416</v>
      </c>
      <c r="K94" s="511" t="s">
        <v>2628</v>
      </c>
      <c r="L94" s="511" t="s">
        <v>2628</v>
      </c>
      <c r="M94" s="511" t="s">
        <v>2715</v>
      </c>
      <c r="N94" s="487" t="s">
        <v>2767</v>
      </c>
      <c r="O94" s="130"/>
      <c r="P94" s="130"/>
      <c r="Q94" s="130"/>
      <c r="R94" s="130"/>
      <c r="S94" s="130"/>
      <c r="T94" s="130"/>
      <c r="U94" s="130"/>
      <c r="V94" s="130"/>
    </row>
    <row r="95" spans="1:22" ht="135" hidden="1" customHeight="1" x14ac:dyDescent="0.35">
      <c r="A95" s="446"/>
      <c r="B95" s="165" t="s">
        <v>1786</v>
      </c>
      <c r="C95" s="159" t="s">
        <v>1320</v>
      </c>
      <c r="D95" s="159" t="s">
        <v>1768</v>
      </c>
      <c r="E95" s="490" t="s">
        <v>1769</v>
      </c>
      <c r="F95" s="159" t="s">
        <v>1770</v>
      </c>
      <c r="G95" s="167" t="s">
        <v>1769</v>
      </c>
      <c r="H95" s="167" t="s">
        <v>1771</v>
      </c>
      <c r="I95" s="527" t="s">
        <v>1790</v>
      </c>
      <c r="J95" s="107" t="s">
        <v>1791</v>
      </c>
      <c r="K95" s="107" t="s">
        <v>1792</v>
      </c>
      <c r="L95" s="107" t="s">
        <v>1793</v>
      </c>
      <c r="M95" s="107" t="s">
        <v>1794</v>
      </c>
      <c r="N95" s="107" t="s">
        <v>1795</v>
      </c>
      <c r="O95" s="130"/>
      <c r="P95" s="130"/>
      <c r="Q95" s="130"/>
      <c r="R95" s="130"/>
      <c r="S95" s="130"/>
      <c r="T95" s="130"/>
      <c r="U95" s="130"/>
      <c r="V95" s="130"/>
    </row>
    <row r="96" spans="1:22" ht="11.25" hidden="1" customHeight="1" x14ac:dyDescent="0.35">
      <c r="A96" s="446"/>
      <c r="B96" s="452" t="s">
        <v>1774</v>
      </c>
      <c r="C96" s="452"/>
      <c r="D96" s="451"/>
      <c r="E96" s="491"/>
      <c r="F96" s="448"/>
      <c r="G96" s="448"/>
      <c r="H96" s="449"/>
      <c r="I96" s="487"/>
      <c r="J96" s="449"/>
      <c r="K96" s="450"/>
      <c r="L96" s="450"/>
      <c r="M96" s="450"/>
      <c r="N96" s="449"/>
      <c r="O96" s="130"/>
      <c r="P96" s="130"/>
      <c r="Q96" s="130"/>
      <c r="R96" s="130"/>
      <c r="S96" s="130"/>
      <c r="T96" s="130"/>
      <c r="U96" s="130"/>
      <c r="V96" s="130"/>
    </row>
    <row r="97" spans="1:22" ht="11.25" hidden="1" customHeight="1" x14ac:dyDescent="0.35">
      <c r="A97" s="446"/>
      <c r="B97" s="452" t="s">
        <v>1775</v>
      </c>
      <c r="C97" s="452"/>
      <c r="D97" s="451"/>
      <c r="E97" s="491"/>
      <c r="F97" s="448"/>
      <c r="G97" s="448"/>
      <c r="H97" s="449"/>
      <c r="I97" s="487"/>
      <c r="J97" s="449"/>
      <c r="K97" s="450"/>
      <c r="L97" s="450"/>
      <c r="M97" s="450"/>
      <c r="N97" s="449"/>
      <c r="O97" s="130"/>
      <c r="P97" s="130"/>
      <c r="Q97" s="130"/>
      <c r="R97" s="130"/>
      <c r="S97" s="130"/>
      <c r="T97" s="130"/>
      <c r="U97" s="130"/>
      <c r="V97" s="130"/>
    </row>
    <row r="98" spans="1:22" ht="11.25" hidden="1" customHeight="1" x14ac:dyDescent="0.35">
      <c r="A98" s="446"/>
      <c r="B98" s="452" t="s">
        <v>1776</v>
      </c>
      <c r="C98" s="452"/>
      <c r="D98" s="451"/>
      <c r="E98" s="491"/>
      <c r="F98" s="448"/>
      <c r="G98" s="448"/>
      <c r="H98" s="449"/>
      <c r="I98" s="487"/>
      <c r="J98" s="449"/>
      <c r="K98" s="450"/>
      <c r="L98" s="450"/>
      <c r="M98" s="450"/>
      <c r="N98" s="449"/>
      <c r="O98" s="130"/>
      <c r="P98" s="130"/>
      <c r="Q98" s="130"/>
      <c r="R98" s="130"/>
      <c r="S98" s="130"/>
      <c r="T98" s="130"/>
      <c r="U98" s="130"/>
      <c r="V98" s="130"/>
    </row>
    <row r="99" spans="1:22" ht="25.5" customHeight="1" x14ac:dyDescent="0.35">
      <c r="A99" s="446"/>
      <c r="B99" s="446"/>
      <c r="C99" s="446"/>
      <c r="D99" s="446"/>
      <c r="E99" s="489"/>
      <c r="F99" s="446"/>
      <c r="G99" s="446"/>
      <c r="H99" s="446"/>
      <c r="I99" s="553"/>
      <c r="J99" s="446"/>
      <c r="N99" s="446"/>
      <c r="O99" s="130"/>
      <c r="P99" s="130"/>
      <c r="Q99" s="130"/>
      <c r="R99" s="130"/>
      <c r="S99" s="130"/>
      <c r="T99" s="130"/>
      <c r="U99" s="130"/>
      <c r="V99" s="130"/>
    </row>
    <row r="100" spans="1:22" s="40" customFormat="1" ht="90" customHeight="1" x14ac:dyDescent="0.35">
      <c r="A100" s="39"/>
      <c r="B100" s="785"/>
      <c r="C100" s="785"/>
      <c r="D100" s="785"/>
      <c r="E100" s="785"/>
      <c r="F100" s="785"/>
      <c r="G100" s="785"/>
      <c r="H100" s="785"/>
      <c r="I100" s="152"/>
      <c r="J100" s="130"/>
      <c r="K100" s="130"/>
      <c r="L100" s="130"/>
      <c r="M100" s="130"/>
      <c r="N100" s="130"/>
      <c r="O100" s="130"/>
      <c r="P100" s="130"/>
      <c r="Q100" s="130"/>
      <c r="R100" s="130"/>
      <c r="S100" s="130"/>
      <c r="T100" s="130"/>
      <c r="U100" s="130"/>
      <c r="V100" s="130"/>
    </row>
    <row r="101" spans="1:22" s="55" customFormat="1" ht="33.75" customHeight="1" x14ac:dyDescent="0.35">
      <c r="A101" s="54"/>
      <c r="B101" s="769" t="s">
        <v>1396</v>
      </c>
      <c r="C101" s="769"/>
      <c r="D101" s="769"/>
      <c r="E101" s="869" t="s">
        <v>1397</v>
      </c>
      <c r="F101" s="869"/>
      <c r="G101" s="869"/>
      <c r="H101" s="869"/>
      <c r="I101" s="152"/>
      <c r="J101" s="152"/>
      <c r="K101" s="152"/>
      <c r="L101" s="152"/>
      <c r="M101" s="152"/>
      <c r="N101" s="152"/>
      <c r="O101" s="130"/>
      <c r="P101" s="130"/>
      <c r="Q101" s="130"/>
      <c r="R101" s="130"/>
      <c r="S101" s="130"/>
      <c r="T101" s="130"/>
      <c r="U101" s="130"/>
      <c r="V101" s="130"/>
    </row>
    <row r="102" spans="1:22" s="40" customFormat="1" x14ac:dyDescent="0.35">
      <c r="A102" s="39"/>
      <c r="B102" s="870" t="str">
        <f>'Metas Sectoriales PDA'!B120:C120</f>
        <v xml:space="preserve">ANDRES HERNAN SANCEHZ GUZMAN </v>
      </c>
      <c r="C102" s="870"/>
      <c r="D102" s="870"/>
      <c r="E102" s="871" t="s">
        <v>2682</v>
      </c>
      <c r="F102" s="871"/>
      <c r="G102" s="871"/>
      <c r="H102" s="871"/>
      <c r="I102" s="152"/>
      <c r="J102" s="130"/>
      <c r="K102" s="130"/>
      <c r="L102" s="130"/>
      <c r="M102" s="130"/>
      <c r="N102" s="130"/>
      <c r="O102" s="130"/>
      <c r="P102" s="130"/>
      <c r="Q102" s="130"/>
      <c r="R102" s="130"/>
      <c r="S102" s="130"/>
      <c r="T102" s="130"/>
      <c r="U102" s="130"/>
      <c r="V102" s="130"/>
    </row>
    <row r="103" spans="1:22" s="40" customFormat="1" x14ac:dyDescent="0.35">
      <c r="A103" s="39"/>
      <c r="B103" s="39"/>
      <c r="C103" s="39"/>
      <c r="D103" s="39"/>
      <c r="E103" s="492"/>
      <c r="F103" s="130"/>
      <c r="G103" s="130"/>
      <c r="H103" s="130"/>
      <c r="I103" s="152"/>
      <c r="J103" s="130"/>
      <c r="K103" s="130"/>
      <c r="L103" s="130"/>
      <c r="M103" s="130"/>
      <c r="N103" s="130"/>
      <c r="O103" s="130"/>
      <c r="P103" s="130"/>
      <c r="Q103" s="130"/>
      <c r="R103" s="130"/>
      <c r="S103" s="130"/>
      <c r="T103" s="130"/>
      <c r="U103" s="130"/>
      <c r="V103" s="130"/>
    </row>
    <row r="104" spans="1:22" x14ac:dyDescent="0.35">
      <c r="B104" s="446"/>
      <c r="C104" s="446"/>
      <c r="D104" s="446"/>
      <c r="E104" s="489"/>
      <c r="F104" s="446"/>
      <c r="G104" s="446"/>
      <c r="H104" s="446"/>
    </row>
    <row r="105" spans="1:22" x14ac:dyDescent="0.35">
      <c r="B105" s="446"/>
      <c r="C105" s="446"/>
      <c r="D105" s="446"/>
      <c r="E105" s="489"/>
      <c r="F105" s="446"/>
      <c r="G105" s="446"/>
      <c r="H105" s="446"/>
    </row>
    <row r="106" spans="1:22" x14ac:dyDescent="0.35">
      <c r="B106" s="446"/>
      <c r="C106" s="446"/>
      <c r="D106" s="446"/>
      <c r="E106" s="489"/>
      <c r="F106" s="446"/>
      <c r="G106" s="446"/>
      <c r="H106" s="446"/>
    </row>
  </sheetData>
  <mergeCells count="12">
    <mergeCell ref="B2:E2"/>
    <mergeCell ref="F2:K3"/>
    <mergeCell ref="L2:N3"/>
    <mergeCell ref="B3:E3"/>
    <mergeCell ref="B7:F7"/>
    <mergeCell ref="G7:N7"/>
    <mergeCell ref="B100:D100"/>
    <mergeCell ref="E100:H100"/>
    <mergeCell ref="B101:D101"/>
    <mergeCell ref="E101:H101"/>
    <mergeCell ref="B102:D102"/>
    <mergeCell ref="E102:H102"/>
  </mergeCells>
  <conditionalFormatting sqref="D9">
    <cfRule type="dataBar" priority="61">
      <dataBar>
        <cfvo type="num" val="0"/>
        <cfvo type="num" val="1"/>
        <color rgb="FF00B0F0"/>
      </dataBar>
      <extLst>
        <ext xmlns:x14="http://schemas.microsoft.com/office/spreadsheetml/2009/9/main" uri="{B025F937-C7B1-47D3-B67F-A62EFF666E3E}">
          <x14:id>{64BFAF7B-6E01-426E-926A-9BF02E917D8F}</x14:id>
        </ext>
      </extLst>
    </cfRule>
    <cfRule type="dataBar" priority="62">
      <dataBar>
        <cfvo type="min"/>
        <cfvo type="max"/>
        <color rgb="FF00B0F0"/>
      </dataBar>
      <extLst>
        <ext xmlns:x14="http://schemas.microsoft.com/office/spreadsheetml/2009/9/main" uri="{B025F937-C7B1-47D3-B67F-A62EFF666E3E}">
          <x14:id>{345B76B4-44B6-4E19-8D0D-3B960C689F07}</x14:id>
        </ext>
      </extLst>
    </cfRule>
    <cfRule type="dataBar" priority="63">
      <dataBar>
        <cfvo type="num" val="0"/>
        <cfvo type="num" val="1"/>
        <color rgb="FF638EC6"/>
      </dataBar>
      <extLst>
        <ext xmlns:x14="http://schemas.microsoft.com/office/spreadsheetml/2009/9/main" uri="{B025F937-C7B1-47D3-B67F-A62EFF666E3E}">
          <x14:id>{FE80B3D0-20BD-4026-84DA-E6FD0137E1E6}</x14:id>
        </ext>
      </extLst>
    </cfRule>
    <cfRule type="dataBar" priority="64">
      <dataBar>
        <cfvo type="min"/>
        <cfvo type="max"/>
        <color rgb="FF008AEF"/>
      </dataBar>
      <extLst>
        <ext xmlns:x14="http://schemas.microsoft.com/office/spreadsheetml/2009/9/main" uri="{B025F937-C7B1-47D3-B67F-A62EFF666E3E}">
          <x14:id>{CEB0F9D7-F198-4779-9717-209CD8FE1C8E}</x14:id>
        </ext>
      </extLst>
    </cfRule>
    <cfRule type="dataBar" priority="65">
      <dataBar>
        <cfvo type="num" val="0"/>
        <cfvo type="num" val="1"/>
        <color rgb="FF63C384"/>
      </dataBar>
      <extLst>
        <ext xmlns:x14="http://schemas.microsoft.com/office/spreadsheetml/2009/9/main" uri="{B025F937-C7B1-47D3-B67F-A62EFF666E3E}">
          <x14:id>{0C3ABFB8-F355-4CFB-90EF-1AB723E7E65C}</x14:id>
        </ext>
      </extLst>
    </cfRule>
  </conditionalFormatting>
  <conditionalFormatting sqref="D10:D25 D27:D45 D47:D54">
    <cfRule type="dataBar" priority="2263">
      <dataBar>
        <cfvo type="num" val="0"/>
        <cfvo type="num" val="1"/>
        <color rgb="FF00B0F0"/>
      </dataBar>
      <extLst>
        <ext xmlns:x14="http://schemas.microsoft.com/office/spreadsheetml/2009/9/main" uri="{B025F937-C7B1-47D3-B67F-A62EFF666E3E}">
          <x14:id>{3378956A-C7AD-4D34-A64D-BD39554E4714}</x14:id>
        </ext>
      </extLst>
    </cfRule>
    <cfRule type="dataBar" priority="2264">
      <dataBar>
        <cfvo type="min"/>
        <cfvo type="max"/>
        <color rgb="FF00B0F0"/>
      </dataBar>
      <extLst>
        <ext xmlns:x14="http://schemas.microsoft.com/office/spreadsheetml/2009/9/main" uri="{B025F937-C7B1-47D3-B67F-A62EFF666E3E}">
          <x14:id>{58A312A0-F44D-44A4-9AB2-2BF6562FCED5}</x14:id>
        </ext>
      </extLst>
    </cfRule>
    <cfRule type="dataBar" priority="2265">
      <dataBar>
        <cfvo type="num" val="0"/>
        <cfvo type="num" val="1"/>
        <color rgb="FF638EC6"/>
      </dataBar>
      <extLst>
        <ext xmlns:x14="http://schemas.microsoft.com/office/spreadsheetml/2009/9/main" uri="{B025F937-C7B1-47D3-B67F-A62EFF666E3E}">
          <x14:id>{B75B4A90-5829-44ED-AAD5-33331CFEEF40}</x14:id>
        </ext>
      </extLst>
    </cfRule>
    <cfRule type="dataBar" priority="2266">
      <dataBar>
        <cfvo type="min"/>
        <cfvo type="max"/>
        <color rgb="FF008AEF"/>
      </dataBar>
      <extLst>
        <ext xmlns:x14="http://schemas.microsoft.com/office/spreadsheetml/2009/9/main" uri="{B025F937-C7B1-47D3-B67F-A62EFF666E3E}">
          <x14:id>{67389361-B5A5-4145-B7EA-B113B1E899F9}</x14:id>
        </ext>
      </extLst>
    </cfRule>
    <cfRule type="dataBar" priority="2267">
      <dataBar>
        <cfvo type="num" val="0"/>
        <cfvo type="num" val="1"/>
        <color rgb="FF63C384"/>
      </dataBar>
      <extLst>
        <ext xmlns:x14="http://schemas.microsoft.com/office/spreadsheetml/2009/9/main" uri="{B025F937-C7B1-47D3-B67F-A62EFF666E3E}">
          <x14:id>{4123B8B6-5219-4F63-99E4-34CDEBE30F7F}</x14:id>
        </ext>
      </extLst>
    </cfRule>
  </conditionalFormatting>
  <conditionalFormatting sqref="D46">
    <cfRule type="dataBar" priority="1">
      <dataBar>
        <cfvo type="num" val="0"/>
        <cfvo type="num" val="1"/>
        <color rgb="FF00B0F0"/>
      </dataBar>
      <extLst>
        <ext xmlns:x14="http://schemas.microsoft.com/office/spreadsheetml/2009/9/main" uri="{B025F937-C7B1-47D3-B67F-A62EFF666E3E}">
          <x14:id>{1A2E25F4-73C8-4E2B-94A0-D862FB65F127}</x14:id>
        </ext>
      </extLst>
    </cfRule>
    <cfRule type="dataBar" priority="2">
      <dataBar>
        <cfvo type="min"/>
        <cfvo type="max"/>
        <color rgb="FF00B0F0"/>
      </dataBar>
      <extLst>
        <ext xmlns:x14="http://schemas.microsoft.com/office/spreadsheetml/2009/9/main" uri="{B025F937-C7B1-47D3-B67F-A62EFF666E3E}">
          <x14:id>{FC397E9F-7EBC-4D56-BF96-B15EBE0B3100}</x14:id>
        </ext>
      </extLst>
    </cfRule>
    <cfRule type="dataBar" priority="3">
      <dataBar>
        <cfvo type="num" val="0"/>
        <cfvo type="num" val="1"/>
        <color rgb="FF638EC6"/>
      </dataBar>
      <extLst>
        <ext xmlns:x14="http://schemas.microsoft.com/office/spreadsheetml/2009/9/main" uri="{B025F937-C7B1-47D3-B67F-A62EFF666E3E}">
          <x14:id>{B08A1812-87B6-47B0-8ED8-FF7503E8E70F}</x14:id>
        </ext>
      </extLst>
    </cfRule>
    <cfRule type="dataBar" priority="4">
      <dataBar>
        <cfvo type="min"/>
        <cfvo type="max"/>
        <color rgb="FF008AEF"/>
      </dataBar>
      <extLst>
        <ext xmlns:x14="http://schemas.microsoft.com/office/spreadsheetml/2009/9/main" uri="{B025F937-C7B1-47D3-B67F-A62EFF666E3E}">
          <x14:id>{48988A84-E22C-42C6-AA84-7BF8DE95BF6B}</x14:id>
        </ext>
      </extLst>
    </cfRule>
    <cfRule type="dataBar" priority="5">
      <dataBar>
        <cfvo type="num" val="0"/>
        <cfvo type="num" val="1"/>
        <color rgb="FF63C384"/>
      </dataBar>
      <extLst>
        <ext xmlns:x14="http://schemas.microsoft.com/office/spreadsheetml/2009/9/main" uri="{B025F937-C7B1-47D3-B67F-A62EFF666E3E}">
          <x14:id>{1840551C-8BA2-4443-B885-8FCABDF7E535}</x14:id>
        </ext>
      </extLst>
    </cfRule>
  </conditionalFormatting>
  <conditionalFormatting sqref="D56:D57">
    <cfRule type="dataBar" priority="6">
      <dataBar>
        <cfvo type="num" val="0"/>
        <cfvo type="num" val="1"/>
        <color rgb="FF00B0F0"/>
      </dataBar>
      <extLst>
        <ext xmlns:x14="http://schemas.microsoft.com/office/spreadsheetml/2009/9/main" uri="{B025F937-C7B1-47D3-B67F-A62EFF666E3E}">
          <x14:id>{FE946979-B1EB-485E-89F3-0619B6593E6D}</x14:id>
        </ext>
      </extLst>
    </cfRule>
    <cfRule type="dataBar" priority="7">
      <dataBar>
        <cfvo type="min"/>
        <cfvo type="max"/>
        <color rgb="FF00B0F0"/>
      </dataBar>
      <extLst>
        <ext xmlns:x14="http://schemas.microsoft.com/office/spreadsheetml/2009/9/main" uri="{B025F937-C7B1-47D3-B67F-A62EFF666E3E}">
          <x14:id>{C2072F8D-C167-47D7-8E56-544FF6DD63E9}</x14:id>
        </ext>
      </extLst>
    </cfRule>
    <cfRule type="dataBar" priority="8">
      <dataBar>
        <cfvo type="num" val="0"/>
        <cfvo type="num" val="1"/>
        <color rgb="FF638EC6"/>
      </dataBar>
      <extLst>
        <ext xmlns:x14="http://schemas.microsoft.com/office/spreadsheetml/2009/9/main" uri="{B025F937-C7B1-47D3-B67F-A62EFF666E3E}">
          <x14:id>{D2F87C86-4543-4959-BA76-65DAA89FAD83}</x14:id>
        </ext>
      </extLst>
    </cfRule>
    <cfRule type="dataBar" priority="9">
      <dataBar>
        <cfvo type="min"/>
        <cfvo type="max"/>
        <color rgb="FF008AEF"/>
      </dataBar>
      <extLst>
        <ext xmlns:x14="http://schemas.microsoft.com/office/spreadsheetml/2009/9/main" uri="{B025F937-C7B1-47D3-B67F-A62EFF666E3E}">
          <x14:id>{64B16448-ACB7-4491-9F2E-B9E994F5D45F}</x14:id>
        </ext>
      </extLst>
    </cfRule>
    <cfRule type="dataBar" priority="10">
      <dataBar>
        <cfvo type="num" val="0"/>
        <cfvo type="num" val="1"/>
        <color rgb="FF63C384"/>
      </dataBar>
      <extLst>
        <ext xmlns:x14="http://schemas.microsoft.com/office/spreadsheetml/2009/9/main" uri="{B025F937-C7B1-47D3-B67F-A62EFF666E3E}">
          <x14:id>{F28F36F6-9E43-4B8C-B6BA-71BDAA1F4FFA}</x14:id>
        </ext>
      </extLst>
    </cfRule>
  </conditionalFormatting>
  <conditionalFormatting sqref="D58:D61">
    <cfRule type="dataBar" priority="56">
      <dataBar>
        <cfvo type="num" val="0"/>
        <cfvo type="num" val="1"/>
        <color rgb="FF00B0F0"/>
      </dataBar>
      <extLst>
        <ext xmlns:x14="http://schemas.microsoft.com/office/spreadsheetml/2009/9/main" uri="{B025F937-C7B1-47D3-B67F-A62EFF666E3E}">
          <x14:id>{0185DA18-1697-4423-940D-F1B51CFBE087}</x14:id>
        </ext>
      </extLst>
    </cfRule>
    <cfRule type="dataBar" priority="57">
      <dataBar>
        <cfvo type="min"/>
        <cfvo type="max"/>
        <color rgb="FF00B0F0"/>
      </dataBar>
      <extLst>
        <ext xmlns:x14="http://schemas.microsoft.com/office/spreadsheetml/2009/9/main" uri="{B025F937-C7B1-47D3-B67F-A62EFF666E3E}">
          <x14:id>{EEF61813-9105-40A6-84CF-0621E4CB5C36}</x14:id>
        </ext>
      </extLst>
    </cfRule>
    <cfRule type="dataBar" priority="58">
      <dataBar>
        <cfvo type="num" val="0"/>
        <cfvo type="num" val="1"/>
        <color rgb="FF638EC6"/>
      </dataBar>
      <extLst>
        <ext xmlns:x14="http://schemas.microsoft.com/office/spreadsheetml/2009/9/main" uri="{B025F937-C7B1-47D3-B67F-A62EFF666E3E}">
          <x14:id>{705C33EA-89C8-4157-A219-1A7E18DC13B5}</x14:id>
        </ext>
      </extLst>
    </cfRule>
    <cfRule type="dataBar" priority="59">
      <dataBar>
        <cfvo type="min"/>
        <cfvo type="max"/>
        <color rgb="FF008AEF"/>
      </dataBar>
      <extLst>
        <ext xmlns:x14="http://schemas.microsoft.com/office/spreadsheetml/2009/9/main" uri="{B025F937-C7B1-47D3-B67F-A62EFF666E3E}">
          <x14:id>{0704B9AF-8666-4AD4-A312-FA676BF930BB}</x14:id>
        </ext>
      </extLst>
    </cfRule>
    <cfRule type="dataBar" priority="60">
      <dataBar>
        <cfvo type="num" val="0"/>
        <cfvo type="num" val="1"/>
        <color rgb="FF63C384"/>
      </dataBar>
      <extLst>
        <ext xmlns:x14="http://schemas.microsoft.com/office/spreadsheetml/2009/9/main" uri="{B025F937-C7B1-47D3-B67F-A62EFF666E3E}">
          <x14:id>{F380F3FF-4AC5-458B-AC92-B130E2D601D6}</x14:id>
        </ext>
      </extLst>
    </cfRule>
  </conditionalFormatting>
  <conditionalFormatting sqref="D62">
    <cfRule type="dataBar" priority="51">
      <dataBar>
        <cfvo type="num" val="0"/>
        <cfvo type="num" val="1"/>
        <color rgb="FF00B0F0"/>
      </dataBar>
      <extLst>
        <ext xmlns:x14="http://schemas.microsoft.com/office/spreadsheetml/2009/9/main" uri="{B025F937-C7B1-47D3-B67F-A62EFF666E3E}">
          <x14:id>{52D9AA08-50F2-4B9B-AC84-E967073F6A62}</x14:id>
        </ext>
      </extLst>
    </cfRule>
    <cfRule type="dataBar" priority="52">
      <dataBar>
        <cfvo type="min"/>
        <cfvo type="max"/>
        <color rgb="FF00B0F0"/>
      </dataBar>
      <extLst>
        <ext xmlns:x14="http://schemas.microsoft.com/office/spreadsheetml/2009/9/main" uri="{B025F937-C7B1-47D3-B67F-A62EFF666E3E}">
          <x14:id>{6EC65002-5680-4AC0-BE0E-E7C7D4715574}</x14:id>
        </ext>
      </extLst>
    </cfRule>
    <cfRule type="dataBar" priority="53">
      <dataBar>
        <cfvo type="num" val="0"/>
        <cfvo type="num" val="1"/>
        <color rgb="FF638EC6"/>
      </dataBar>
      <extLst>
        <ext xmlns:x14="http://schemas.microsoft.com/office/spreadsheetml/2009/9/main" uri="{B025F937-C7B1-47D3-B67F-A62EFF666E3E}">
          <x14:id>{4D6AFC5E-F80F-41D0-8989-A15B7EDEA660}</x14:id>
        </ext>
      </extLst>
    </cfRule>
    <cfRule type="dataBar" priority="54">
      <dataBar>
        <cfvo type="min"/>
        <cfvo type="max"/>
        <color rgb="FF008AEF"/>
      </dataBar>
      <extLst>
        <ext xmlns:x14="http://schemas.microsoft.com/office/spreadsheetml/2009/9/main" uri="{B025F937-C7B1-47D3-B67F-A62EFF666E3E}">
          <x14:id>{762D8C27-5099-4875-A1BB-E2DC299690A0}</x14:id>
        </ext>
      </extLst>
    </cfRule>
    <cfRule type="dataBar" priority="55">
      <dataBar>
        <cfvo type="num" val="0"/>
        <cfvo type="num" val="1"/>
        <color rgb="FF63C384"/>
      </dataBar>
      <extLst>
        <ext xmlns:x14="http://schemas.microsoft.com/office/spreadsheetml/2009/9/main" uri="{B025F937-C7B1-47D3-B67F-A62EFF666E3E}">
          <x14:id>{DB1198B9-120D-4315-8CB2-8B25CF4F24A7}</x14:id>
        </ext>
      </extLst>
    </cfRule>
  </conditionalFormatting>
  <conditionalFormatting sqref="D64:D68">
    <cfRule type="dataBar" priority="1623">
      <dataBar>
        <cfvo type="num" val="0"/>
        <cfvo type="num" val="1"/>
        <color rgb="FF00B0F0"/>
      </dataBar>
      <extLst>
        <ext xmlns:x14="http://schemas.microsoft.com/office/spreadsheetml/2009/9/main" uri="{B025F937-C7B1-47D3-B67F-A62EFF666E3E}">
          <x14:id>{76E0C105-7B6D-4A03-9332-0BDA339569A4}</x14:id>
        </ext>
      </extLst>
    </cfRule>
    <cfRule type="dataBar" priority="1624">
      <dataBar>
        <cfvo type="min"/>
        <cfvo type="max"/>
        <color rgb="FF00B0F0"/>
      </dataBar>
      <extLst>
        <ext xmlns:x14="http://schemas.microsoft.com/office/spreadsheetml/2009/9/main" uri="{B025F937-C7B1-47D3-B67F-A62EFF666E3E}">
          <x14:id>{C310D44A-D613-46EF-B203-B8BB20E014A9}</x14:id>
        </ext>
      </extLst>
    </cfRule>
    <cfRule type="dataBar" priority="1625">
      <dataBar>
        <cfvo type="num" val="0"/>
        <cfvo type="num" val="1"/>
        <color rgb="FF638EC6"/>
      </dataBar>
      <extLst>
        <ext xmlns:x14="http://schemas.microsoft.com/office/spreadsheetml/2009/9/main" uri="{B025F937-C7B1-47D3-B67F-A62EFF666E3E}">
          <x14:id>{6A6C01FF-0755-4B52-8DB9-7B1EB5C73C9C}</x14:id>
        </ext>
      </extLst>
    </cfRule>
    <cfRule type="dataBar" priority="1626">
      <dataBar>
        <cfvo type="min"/>
        <cfvo type="max"/>
        <color rgb="FF008AEF"/>
      </dataBar>
      <extLst>
        <ext xmlns:x14="http://schemas.microsoft.com/office/spreadsheetml/2009/9/main" uri="{B025F937-C7B1-47D3-B67F-A62EFF666E3E}">
          <x14:id>{1BCA19DA-E976-4F30-9145-CC209CF30410}</x14:id>
        </ext>
      </extLst>
    </cfRule>
    <cfRule type="dataBar" priority="1627">
      <dataBar>
        <cfvo type="num" val="0"/>
        <cfvo type="num" val="1"/>
        <color rgb="FF63C384"/>
      </dataBar>
      <extLst>
        <ext xmlns:x14="http://schemas.microsoft.com/office/spreadsheetml/2009/9/main" uri="{B025F937-C7B1-47D3-B67F-A62EFF666E3E}">
          <x14:id>{EDF76287-DE7E-4F6E-A5FA-9457798DFF34}</x14:id>
        </ext>
      </extLst>
    </cfRule>
  </conditionalFormatting>
  <conditionalFormatting sqref="D69">
    <cfRule type="dataBar" priority="36">
      <dataBar>
        <cfvo type="num" val="0"/>
        <cfvo type="num" val="1"/>
        <color rgb="FF00B0F0"/>
      </dataBar>
      <extLst>
        <ext xmlns:x14="http://schemas.microsoft.com/office/spreadsheetml/2009/9/main" uri="{B025F937-C7B1-47D3-B67F-A62EFF666E3E}">
          <x14:id>{49ED8C1D-FA09-479E-8537-0113BB90CFBE}</x14:id>
        </ext>
      </extLst>
    </cfRule>
    <cfRule type="dataBar" priority="37">
      <dataBar>
        <cfvo type="min"/>
        <cfvo type="max"/>
        <color rgb="FF00B0F0"/>
      </dataBar>
      <extLst>
        <ext xmlns:x14="http://schemas.microsoft.com/office/spreadsheetml/2009/9/main" uri="{B025F937-C7B1-47D3-B67F-A62EFF666E3E}">
          <x14:id>{A06755BD-4CD6-4595-A3C4-93FC8B24D388}</x14:id>
        </ext>
      </extLst>
    </cfRule>
    <cfRule type="dataBar" priority="38">
      <dataBar>
        <cfvo type="num" val="0"/>
        <cfvo type="num" val="1"/>
        <color rgb="FF638EC6"/>
      </dataBar>
      <extLst>
        <ext xmlns:x14="http://schemas.microsoft.com/office/spreadsheetml/2009/9/main" uri="{B025F937-C7B1-47D3-B67F-A62EFF666E3E}">
          <x14:id>{3D1258E6-5049-4899-98C2-51D939F837C1}</x14:id>
        </ext>
      </extLst>
    </cfRule>
    <cfRule type="dataBar" priority="39">
      <dataBar>
        <cfvo type="min"/>
        <cfvo type="max"/>
        <color rgb="FF008AEF"/>
      </dataBar>
      <extLst>
        <ext xmlns:x14="http://schemas.microsoft.com/office/spreadsheetml/2009/9/main" uri="{B025F937-C7B1-47D3-B67F-A62EFF666E3E}">
          <x14:id>{A25713AF-C662-4484-9CA6-BCF4D6431810}</x14:id>
        </ext>
      </extLst>
    </cfRule>
    <cfRule type="dataBar" priority="40">
      <dataBar>
        <cfvo type="num" val="0"/>
        <cfvo type="num" val="1"/>
        <color rgb="FF63C384"/>
      </dataBar>
      <extLst>
        <ext xmlns:x14="http://schemas.microsoft.com/office/spreadsheetml/2009/9/main" uri="{B025F937-C7B1-47D3-B67F-A62EFF666E3E}">
          <x14:id>{3F0B5EC5-24F8-4A0D-B148-25F8DA8ED573}</x14:id>
        </ext>
      </extLst>
    </cfRule>
  </conditionalFormatting>
  <conditionalFormatting sqref="D70">
    <cfRule type="dataBar" priority="26">
      <dataBar>
        <cfvo type="num" val="0"/>
        <cfvo type="num" val="1"/>
        <color rgb="FF00B0F0"/>
      </dataBar>
      <extLst>
        <ext xmlns:x14="http://schemas.microsoft.com/office/spreadsheetml/2009/9/main" uri="{B025F937-C7B1-47D3-B67F-A62EFF666E3E}">
          <x14:id>{5F10B3C3-4F57-48AB-9E76-C6385741DEA1}</x14:id>
        </ext>
      </extLst>
    </cfRule>
    <cfRule type="dataBar" priority="27">
      <dataBar>
        <cfvo type="min"/>
        <cfvo type="max"/>
        <color rgb="FF00B0F0"/>
      </dataBar>
      <extLst>
        <ext xmlns:x14="http://schemas.microsoft.com/office/spreadsheetml/2009/9/main" uri="{B025F937-C7B1-47D3-B67F-A62EFF666E3E}">
          <x14:id>{C942DB1E-A220-4124-8143-010520D65022}</x14:id>
        </ext>
      </extLst>
    </cfRule>
    <cfRule type="dataBar" priority="28">
      <dataBar>
        <cfvo type="num" val="0"/>
        <cfvo type="num" val="1"/>
        <color rgb="FF638EC6"/>
      </dataBar>
      <extLst>
        <ext xmlns:x14="http://schemas.microsoft.com/office/spreadsheetml/2009/9/main" uri="{B025F937-C7B1-47D3-B67F-A62EFF666E3E}">
          <x14:id>{27CB8385-3BA3-4888-AEAC-EF4EFB3413E4}</x14:id>
        </ext>
      </extLst>
    </cfRule>
    <cfRule type="dataBar" priority="29">
      <dataBar>
        <cfvo type="min"/>
        <cfvo type="max"/>
        <color rgb="FF008AEF"/>
      </dataBar>
      <extLst>
        <ext xmlns:x14="http://schemas.microsoft.com/office/spreadsheetml/2009/9/main" uri="{B025F937-C7B1-47D3-B67F-A62EFF666E3E}">
          <x14:id>{C73EB341-0FDF-44BD-89CB-3ECAC4EDFC27}</x14:id>
        </ext>
      </extLst>
    </cfRule>
    <cfRule type="dataBar" priority="30">
      <dataBar>
        <cfvo type="num" val="0"/>
        <cfvo type="num" val="1"/>
        <color rgb="FF63C384"/>
      </dataBar>
      <extLst>
        <ext xmlns:x14="http://schemas.microsoft.com/office/spreadsheetml/2009/9/main" uri="{B025F937-C7B1-47D3-B67F-A62EFF666E3E}">
          <x14:id>{4B278B08-0035-4DF4-9699-78402536211E}</x14:id>
        </ext>
      </extLst>
    </cfRule>
  </conditionalFormatting>
  <conditionalFormatting sqref="D71:D72">
    <cfRule type="dataBar" priority="21">
      <dataBar>
        <cfvo type="num" val="0"/>
        <cfvo type="num" val="1"/>
        <color rgb="FF00B0F0"/>
      </dataBar>
      <extLst>
        <ext xmlns:x14="http://schemas.microsoft.com/office/spreadsheetml/2009/9/main" uri="{B025F937-C7B1-47D3-B67F-A62EFF666E3E}">
          <x14:id>{C924B251-CA2E-4F3E-9AE5-AD36BAB636B0}</x14:id>
        </ext>
      </extLst>
    </cfRule>
    <cfRule type="dataBar" priority="22">
      <dataBar>
        <cfvo type="min"/>
        <cfvo type="max"/>
        <color rgb="FF00B0F0"/>
      </dataBar>
      <extLst>
        <ext xmlns:x14="http://schemas.microsoft.com/office/spreadsheetml/2009/9/main" uri="{B025F937-C7B1-47D3-B67F-A62EFF666E3E}">
          <x14:id>{EA306837-C839-4DF8-BBBA-8AC2F1E3BA9A}</x14:id>
        </ext>
      </extLst>
    </cfRule>
    <cfRule type="dataBar" priority="23">
      <dataBar>
        <cfvo type="num" val="0"/>
        <cfvo type="num" val="1"/>
        <color rgb="FF638EC6"/>
      </dataBar>
      <extLst>
        <ext xmlns:x14="http://schemas.microsoft.com/office/spreadsheetml/2009/9/main" uri="{B025F937-C7B1-47D3-B67F-A62EFF666E3E}">
          <x14:id>{3C82D3BE-1981-422E-8B84-B62A8E2B563C}</x14:id>
        </ext>
      </extLst>
    </cfRule>
    <cfRule type="dataBar" priority="24">
      <dataBar>
        <cfvo type="min"/>
        <cfvo type="max"/>
        <color rgb="FF008AEF"/>
      </dataBar>
      <extLst>
        <ext xmlns:x14="http://schemas.microsoft.com/office/spreadsheetml/2009/9/main" uri="{B025F937-C7B1-47D3-B67F-A62EFF666E3E}">
          <x14:id>{9BA7B16D-8796-4740-94EF-0043237591F8}</x14:id>
        </ext>
      </extLst>
    </cfRule>
    <cfRule type="dataBar" priority="25">
      <dataBar>
        <cfvo type="num" val="0"/>
        <cfvo type="num" val="1"/>
        <color rgb="FF63C384"/>
      </dataBar>
      <extLst>
        <ext xmlns:x14="http://schemas.microsoft.com/office/spreadsheetml/2009/9/main" uri="{B025F937-C7B1-47D3-B67F-A62EFF666E3E}">
          <x14:id>{36629026-74F6-45C8-906E-2EF8D726EC77}</x14:id>
        </ext>
      </extLst>
    </cfRule>
  </conditionalFormatting>
  <conditionalFormatting sqref="D74 D76">
    <cfRule type="dataBar" priority="68">
      <dataBar>
        <cfvo type="num" val="0"/>
        <cfvo type="num" val="1"/>
        <color rgb="FF00B0F0"/>
      </dataBar>
      <extLst>
        <ext xmlns:x14="http://schemas.microsoft.com/office/spreadsheetml/2009/9/main" uri="{B025F937-C7B1-47D3-B67F-A62EFF666E3E}">
          <x14:id>{C320E290-6CAB-4D49-9711-5DA6BA5E2AFD}</x14:id>
        </ext>
      </extLst>
    </cfRule>
    <cfRule type="dataBar" priority="69">
      <dataBar>
        <cfvo type="num" val="0"/>
        <cfvo type="num" val="1"/>
        <color rgb="FF00B050"/>
      </dataBar>
      <extLst>
        <ext xmlns:x14="http://schemas.microsoft.com/office/spreadsheetml/2009/9/main" uri="{B025F937-C7B1-47D3-B67F-A62EFF666E3E}">
          <x14:id>{420E64E8-63AD-4960-A3CC-1F07EE6F4F89}</x14:id>
        </ext>
      </extLst>
    </cfRule>
  </conditionalFormatting>
  <conditionalFormatting sqref="D75">
    <cfRule type="dataBar" priority="11">
      <dataBar>
        <cfvo type="num" val="0"/>
        <cfvo type="num" val="1"/>
        <color rgb="FF00B0F0"/>
      </dataBar>
      <extLst>
        <ext xmlns:x14="http://schemas.microsoft.com/office/spreadsheetml/2009/9/main" uri="{B025F937-C7B1-47D3-B67F-A62EFF666E3E}">
          <x14:id>{A5A34364-95E0-44DE-8111-26D2C2E64740}</x14:id>
        </ext>
      </extLst>
    </cfRule>
    <cfRule type="dataBar" priority="12">
      <dataBar>
        <cfvo type="min"/>
        <cfvo type="max"/>
        <color rgb="FF00B0F0"/>
      </dataBar>
      <extLst>
        <ext xmlns:x14="http://schemas.microsoft.com/office/spreadsheetml/2009/9/main" uri="{B025F937-C7B1-47D3-B67F-A62EFF666E3E}">
          <x14:id>{E10C4948-BDDD-4043-A1E4-730B2DA6449D}</x14:id>
        </ext>
      </extLst>
    </cfRule>
    <cfRule type="dataBar" priority="13">
      <dataBar>
        <cfvo type="num" val="0"/>
        <cfvo type="num" val="1"/>
        <color rgb="FF638EC6"/>
      </dataBar>
      <extLst>
        <ext xmlns:x14="http://schemas.microsoft.com/office/spreadsheetml/2009/9/main" uri="{B025F937-C7B1-47D3-B67F-A62EFF666E3E}">
          <x14:id>{49312960-EBB0-4C78-B744-090547D3692C}</x14:id>
        </ext>
      </extLst>
    </cfRule>
    <cfRule type="dataBar" priority="14">
      <dataBar>
        <cfvo type="min"/>
        <cfvo type="max"/>
        <color rgb="FF008AEF"/>
      </dataBar>
      <extLst>
        <ext xmlns:x14="http://schemas.microsoft.com/office/spreadsheetml/2009/9/main" uri="{B025F937-C7B1-47D3-B67F-A62EFF666E3E}">
          <x14:id>{9161B443-6CEE-4D7D-9026-7AFD235484C1}</x14:id>
        </ext>
      </extLst>
    </cfRule>
    <cfRule type="dataBar" priority="15">
      <dataBar>
        <cfvo type="num" val="0"/>
        <cfvo type="num" val="1"/>
        <color rgb="FF63C384"/>
      </dataBar>
      <extLst>
        <ext xmlns:x14="http://schemas.microsoft.com/office/spreadsheetml/2009/9/main" uri="{B025F937-C7B1-47D3-B67F-A62EFF666E3E}">
          <x14:id>{099CB545-CF79-4777-A71A-6A3065870C46}</x14:id>
        </ext>
      </extLst>
    </cfRule>
  </conditionalFormatting>
  <conditionalFormatting sqref="D78:D79 D81:D94">
    <cfRule type="dataBar" priority="46">
      <dataBar>
        <cfvo type="num" val="0"/>
        <cfvo type="num" val="1"/>
        <color rgb="FF00B0F0"/>
      </dataBar>
      <extLst>
        <ext xmlns:x14="http://schemas.microsoft.com/office/spreadsheetml/2009/9/main" uri="{B025F937-C7B1-47D3-B67F-A62EFF666E3E}">
          <x14:id>{6B3BE8E5-FD45-4F01-B005-61A3247832CE}</x14:id>
        </ext>
      </extLst>
    </cfRule>
    <cfRule type="dataBar" priority="47">
      <dataBar>
        <cfvo type="min"/>
        <cfvo type="max"/>
        <color rgb="FF00B0F0"/>
      </dataBar>
      <extLst>
        <ext xmlns:x14="http://schemas.microsoft.com/office/spreadsheetml/2009/9/main" uri="{B025F937-C7B1-47D3-B67F-A62EFF666E3E}">
          <x14:id>{318B6B27-2D17-4B35-B433-F272548AA4D9}</x14:id>
        </ext>
      </extLst>
    </cfRule>
    <cfRule type="dataBar" priority="48">
      <dataBar>
        <cfvo type="num" val="0"/>
        <cfvo type="num" val="1"/>
        <color rgb="FF638EC6"/>
      </dataBar>
      <extLst>
        <ext xmlns:x14="http://schemas.microsoft.com/office/spreadsheetml/2009/9/main" uri="{B025F937-C7B1-47D3-B67F-A62EFF666E3E}">
          <x14:id>{B2E815A2-A39C-41D9-972E-B250598DAB49}</x14:id>
        </ext>
      </extLst>
    </cfRule>
    <cfRule type="dataBar" priority="49">
      <dataBar>
        <cfvo type="min"/>
        <cfvo type="max"/>
        <color rgb="FF008AEF"/>
      </dataBar>
      <extLst>
        <ext xmlns:x14="http://schemas.microsoft.com/office/spreadsheetml/2009/9/main" uri="{B025F937-C7B1-47D3-B67F-A62EFF666E3E}">
          <x14:id>{EF7A3FC2-E1B9-4D90-B0A6-0025F19C8F75}</x14:id>
        </ext>
      </extLst>
    </cfRule>
    <cfRule type="dataBar" priority="50">
      <dataBar>
        <cfvo type="num" val="0"/>
        <cfvo type="num" val="1"/>
        <color rgb="FF63C384"/>
      </dataBar>
      <extLst>
        <ext xmlns:x14="http://schemas.microsoft.com/office/spreadsheetml/2009/9/main" uri="{B025F937-C7B1-47D3-B67F-A62EFF666E3E}">
          <x14:id>{8BEF7BAB-8EE6-4F89-BBB0-B9A64478CC2B}</x14:id>
        </ext>
      </extLst>
    </cfRule>
  </conditionalFormatting>
  <conditionalFormatting sqref="D80">
    <cfRule type="dataBar" priority="16">
      <dataBar>
        <cfvo type="num" val="0"/>
        <cfvo type="num" val="1"/>
        <color rgb="FF00B0F0"/>
      </dataBar>
      <extLst>
        <ext xmlns:x14="http://schemas.microsoft.com/office/spreadsheetml/2009/9/main" uri="{B025F937-C7B1-47D3-B67F-A62EFF666E3E}">
          <x14:id>{F80C2B13-9B76-440D-833C-215A38DA0168}</x14:id>
        </ext>
      </extLst>
    </cfRule>
    <cfRule type="dataBar" priority="17">
      <dataBar>
        <cfvo type="min"/>
        <cfvo type="max"/>
        <color rgb="FF00B0F0"/>
      </dataBar>
      <extLst>
        <ext xmlns:x14="http://schemas.microsoft.com/office/spreadsheetml/2009/9/main" uri="{B025F937-C7B1-47D3-B67F-A62EFF666E3E}">
          <x14:id>{84CC290C-3405-4BC0-98E2-014496DE14B4}</x14:id>
        </ext>
      </extLst>
    </cfRule>
    <cfRule type="dataBar" priority="18">
      <dataBar>
        <cfvo type="num" val="0"/>
        <cfvo type="num" val="1"/>
        <color rgb="FF638EC6"/>
      </dataBar>
      <extLst>
        <ext xmlns:x14="http://schemas.microsoft.com/office/spreadsheetml/2009/9/main" uri="{B025F937-C7B1-47D3-B67F-A62EFF666E3E}">
          <x14:id>{C3D6A4F9-8FB0-4E26-9BFF-E3C7274B9B8B}</x14:id>
        </ext>
      </extLst>
    </cfRule>
    <cfRule type="dataBar" priority="19">
      <dataBar>
        <cfvo type="min"/>
        <cfvo type="max"/>
        <color rgb="FF008AEF"/>
      </dataBar>
      <extLst>
        <ext xmlns:x14="http://schemas.microsoft.com/office/spreadsheetml/2009/9/main" uri="{B025F937-C7B1-47D3-B67F-A62EFF666E3E}">
          <x14:id>{4C480C06-91BC-4DB1-AE2A-C7BDE7E611B5}</x14:id>
        </ext>
      </extLst>
    </cfRule>
    <cfRule type="dataBar" priority="20">
      <dataBar>
        <cfvo type="num" val="0"/>
        <cfvo type="num" val="1"/>
        <color rgb="FF63C384"/>
      </dataBar>
      <extLst>
        <ext xmlns:x14="http://schemas.microsoft.com/office/spreadsheetml/2009/9/main" uri="{B025F937-C7B1-47D3-B67F-A62EFF666E3E}">
          <x14:id>{16E1AB5C-6166-448C-86AF-83F9FBA5C3FA}</x14:id>
        </ext>
      </extLst>
    </cfRule>
  </conditionalFormatting>
  <conditionalFormatting sqref="D96:D98">
    <cfRule type="dataBar" priority="66">
      <dataBar>
        <cfvo type="num" val="0"/>
        <cfvo type="num" val="1"/>
        <color rgb="FF00B0F0"/>
      </dataBar>
      <extLst>
        <ext xmlns:x14="http://schemas.microsoft.com/office/spreadsheetml/2009/9/main" uri="{B025F937-C7B1-47D3-B67F-A62EFF666E3E}">
          <x14:id>{FD2C1F44-A3F8-4EED-B72C-9B4DBFAF079A}</x14:id>
        </ext>
      </extLst>
    </cfRule>
    <cfRule type="dataBar" priority="67">
      <dataBar>
        <cfvo type="num" val="0"/>
        <cfvo type="num" val="1"/>
        <color rgb="FF00B050"/>
      </dataBar>
      <extLst>
        <ext xmlns:x14="http://schemas.microsoft.com/office/spreadsheetml/2009/9/main" uri="{B025F937-C7B1-47D3-B67F-A62EFF666E3E}">
          <x14:id>{68E57964-1EAE-4504-BA24-5BA3739B5078}</x14:id>
        </ext>
      </extLst>
    </cfRule>
  </conditionalFormatting>
  <dataValidations count="7">
    <dataValidation allowBlank="1" showInputMessage="1" showErrorMessage="1" prompt="Relacionar la Meta establecida para cada inversión, debe ser coherente con la pestaña metas 2025." sqref="C95 C73 C8 C63 C77 C55"/>
    <dataValidation allowBlank="1" showInputMessage="1" showErrorMessage="1" prompt="Fecha en la que se prevé el cumplimiento de la Meta de la inversión seleccionada. (maximo se deberá establecer 31 de diciembre de la misma vigencia)" sqref="F8 F55:F57 F95 F63 F77 F73 H56:H57"/>
    <dataValidation allowBlank="1" showInputMessage="1" showErrorMessage="1" prompt="Relacione el nombre de la inversión en minusculas, debe ser coherentes con las establecidas en la pestaña metas 2025." sqref="B95 B8 B73 B77 B63 B55"/>
    <dataValidation allowBlank="1" showInputMessage="1" showErrorMessage="1" prompt="Relacionar un texto gerencial asociado al estado de avance de cumplimiento de la Meta seleccionada al finalizar el periodo de corte." sqref="I8:N8 I63:N63 I95:N95 I73:N73 I77:N77 M58:N58 I55:N57"/>
    <dataValidation allowBlank="1" showInputMessage="1" showErrorMessage="1" prompt="En caso de ser necesario ajustar la fecha de terminación de la Meta seleccionada para cada Inversión. (Esta fecha podrá cambiar a la siguiente vigencia en caso de ser necesario)." sqref="H8 H63 H95 H73 H77 H55"/>
    <dataValidation allowBlank="1" showInputMessage="1" showErrorMessage="1" prompt="En caso de ser necesario ajustar la fecha de inicio de la Meta seleccionada para cada Inversión. (Esta fecha podrá cambiar a la siguiente vigencia en caso de ser necesario)." sqref="G8 G63 G95 G73 G77 G55"/>
    <dataValidation allowBlank="1" showInputMessage="1" showErrorMessage="1" prompt="Fecha en la que fue iniciada o será iniciada el cumplimiento de la Meta de la inversión seleccionada." sqref="E73 E55:E57 E95 E63 E77 E8 G56:G57"/>
  </dataValidations>
  <pageMargins left="0.06" right="0.15" top="0.23622047244094491" bottom="0.15748031496062992" header="0.15748031496062992" footer="0.15748031496062992"/>
  <pageSetup paperSize="5" scale="43" fitToHeight="0" orientation="landscape" r:id="rId1"/>
  <rowBreaks count="4" manualBreakCount="4">
    <brk id="21" max="13" man="1"/>
    <brk id="28" max="13" man="1"/>
    <brk id="82" max="13" man="1"/>
    <brk id="91" max="13"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64BFAF7B-6E01-426E-926A-9BF02E917D8F}">
            <x14:dataBar minLength="0" maxLength="100">
              <x14:cfvo type="num">
                <xm:f>0</xm:f>
              </x14:cfvo>
              <x14:cfvo type="num">
                <xm:f>1</xm:f>
              </x14:cfvo>
              <x14:negativeFillColor rgb="FFFF0000"/>
              <x14:axisColor rgb="FF000000"/>
            </x14:dataBar>
          </x14:cfRule>
          <x14:cfRule type="dataBar" id="{345B76B4-44B6-4E19-8D0D-3B960C689F07}">
            <x14:dataBar minLength="0" maxLength="100">
              <x14:cfvo type="autoMin"/>
              <x14:cfvo type="autoMax"/>
              <x14:negativeFillColor rgb="FFFF0000"/>
              <x14:axisColor rgb="FF000000"/>
            </x14:dataBar>
          </x14:cfRule>
          <x14:cfRule type="dataBar" id="{FE80B3D0-20BD-4026-84DA-E6FD0137E1E6}">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EB0F9D7-F198-4779-9717-209CD8FE1C8E}">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C3ABFB8-F355-4CFB-90EF-1AB723E7E65C}">
            <x14:dataBar minLength="0" maxLength="100" gradient="0">
              <x14:cfvo type="num">
                <xm:f>0</xm:f>
              </x14:cfvo>
              <x14:cfvo type="num">
                <xm:f>1</xm:f>
              </x14:cfvo>
              <x14:negativeFillColor rgb="FFFF0000"/>
              <x14:axisColor rgb="FF000000"/>
            </x14:dataBar>
          </x14:cfRule>
          <xm:sqref>D9</xm:sqref>
        </x14:conditionalFormatting>
        <x14:conditionalFormatting xmlns:xm="http://schemas.microsoft.com/office/excel/2006/main">
          <x14:cfRule type="dataBar" id="{3378956A-C7AD-4D34-A64D-BD39554E4714}">
            <x14:dataBar minLength="0" maxLength="100">
              <x14:cfvo type="num">
                <xm:f>0</xm:f>
              </x14:cfvo>
              <x14:cfvo type="num">
                <xm:f>1</xm:f>
              </x14:cfvo>
              <x14:negativeFillColor rgb="FFFF0000"/>
              <x14:axisColor rgb="FF000000"/>
            </x14:dataBar>
          </x14:cfRule>
          <x14:cfRule type="dataBar" id="{58A312A0-F44D-44A4-9AB2-2BF6562FCED5}">
            <x14:dataBar minLength="0" maxLength="100">
              <x14:cfvo type="autoMin"/>
              <x14:cfvo type="autoMax"/>
              <x14:negativeFillColor rgb="FFFF0000"/>
              <x14:axisColor rgb="FF000000"/>
            </x14:dataBar>
          </x14:cfRule>
          <x14:cfRule type="dataBar" id="{B75B4A90-5829-44ED-AAD5-33331CFEEF4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7389361-B5A5-4145-B7EA-B113B1E899F9}">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123B8B6-5219-4F63-99E4-34CDEBE30F7F}">
            <x14:dataBar minLength="0" maxLength="100" gradient="0">
              <x14:cfvo type="num">
                <xm:f>0</xm:f>
              </x14:cfvo>
              <x14:cfvo type="num">
                <xm:f>1</xm:f>
              </x14:cfvo>
              <x14:negativeFillColor rgb="FFFF0000"/>
              <x14:axisColor rgb="FF000000"/>
            </x14:dataBar>
          </x14:cfRule>
          <xm:sqref>D10:D25 D27:D45 D47:D54</xm:sqref>
        </x14:conditionalFormatting>
        <x14:conditionalFormatting xmlns:xm="http://schemas.microsoft.com/office/excel/2006/main">
          <x14:cfRule type="dataBar" id="{1A2E25F4-73C8-4E2B-94A0-D862FB65F127}">
            <x14:dataBar minLength="0" maxLength="100">
              <x14:cfvo type="num">
                <xm:f>0</xm:f>
              </x14:cfvo>
              <x14:cfvo type="num">
                <xm:f>1</xm:f>
              </x14:cfvo>
              <x14:negativeFillColor rgb="FFFF0000"/>
              <x14:axisColor rgb="FF000000"/>
            </x14:dataBar>
          </x14:cfRule>
          <x14:cfRule type="dataBar" id="{FC397E9F-7EBC-4D56-BF96-B15EBE0B3100}">
            <x14:dataBar minLength="0" maxLength="100">
              <x14:cfvo type="autoMin"/>
              <x14:cfvo type="autoMax"/>
              <x14:negativeFillColor rgb="FFFF0000"/>
              <x14:axisColor rgb="FF000000"/>
            </x14:dataBar>
          </x14:cfRule>
          <x14:cfRule type="dataBar" id="{B08A1812-87B6-47B0-8ED8-FF7503E8E70F}">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8988A84-E22C-42C6-AA84-7BF8DE95BF6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840551C-8BA2-4443-B885-8FCABDF7E535}">
            <x14:dataBar minLength="0" maxLength="100" gradient="0">
              <x14:cfvo type="num">
                <xm:f>0</xm:f>
              </x14:cfvo>
              <x14:cfvo type="num">
                <xm:f>1</xm:f>
              </x14:cfvo>
              <x14:negativeFillColor rgb="FFFF0000"/>
              <x14:axisColor rgb="FF000000"/>
            </x14:dataBar>
          </x14:cfRule>
          <xm:sqref>D46</xm:sqref>
        </x14:conditionalFormatting>
        <x14:conditionalFormatting xmlns:xm="http://schemas.microsoft.com/office/excel/2006/main">
          <x14:cfRule type="dataBar" id="{FE946979-B1EB-485E-89F3-0619B6593E6D}">
            <x14:dataBar minLength="0" maxLength="100">
              <x14:cfvo type="num">
                <xm:f>0</xm:f>
              </x14:cfvo>
              <x14:cfvo type="num">
                <xm:f>1</xm:f>
              </x14:cfvo>
              <x14:negativeFillColor rgb="FFFF0000"/>
              <x14:axisColor rgb="FF000000"/>
            </x14:dataBar>
          </x14:cfRule>
          <x14:cfRule type="dataBar" id="{C2072F8D-C167-47D7-8E56-544FF6DD63E9}">
            <x14:dataBar minLength="0" maxLength="100">
              <x14:cfvo type="autoMin"/>
              <x14:cfvo type="autoMax"/>
              <x14:negativeFillColor rgb="FFFF0000"/>
              <x14:axisColor rgb="FF000000"/>
            </x14:dataBar>
          </x14:cfRule>
          <x14:cfRule type="dataBar" id="{D2F87C86-4543-4959-BA76-65DAA89FAD8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64B16448-ACB7-4491-9F2E-B9E994F5D45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28F36F6-9E43-4B8C-B6BA-71BDAA1F4FFA}">
            <x14:dataBar minLength="0" maxLength="100" gradient="0">
              <x14:cfvo type="num">
                <xm:f>0</xm:f>
              </x14:cfvo>
              <x14:cfvo type="num">
                <xm:f>1</xm:f>
              </x14:cfvo>
              <x14:negativeFillColor rgb="FFFF0000"/>
              <x14:axisColor rgb="FF000000"/>
            </x14:dataBar>
          </x14:cfRule>
          <xm:sqref>D56:D57</xm:sqref>
        </x14:conditionalFormatting>
        <x14:conditionalFormatting xmlns:xm="http://schemas.microsoft.com/office/excel/2006/main">
          <x14:cfRule type="dataBar" id="{0185DA18-1697-4423-940D-F1B51CFBE087}">
            <x14:dataBar minLength="0" maxLength="100">
              <x14:cfvo type="num">
                <xm:f>0</xm:f>
              </x14:cfvo>
              <x14:cfvo type="num">
                <xm:f>1</xm:f>
              </x14:cfvo>
              <x14:negativeFillColor rgb="FFFF0000"/>
              <x14:axisColor rgb="FF000000"/>
            </x14:dataBar>
          </x14:cfRule>
          <x14:cfRule type="dataBar" id="{EEF61813-9105-40A6-84CF-0621E4CB5C36}">
            <x14:dataBar minLength="0" maxLength="100">
              <x14:cfvo type="autoMin"/>
              <x14:cfvo type="autoMax"/>
              <x14:negativeFillColor rgb="FFFF0000"/>
              <x14:axisColor rgb="FF000000"/>
            </x14:dataBar>
          </x14:cfRule>
          <x14:cfRule type="dataBar" id="{705C33EA-89C8-4157-A219-1A7E18DC13B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0704B9AF-8666-4AD4-A312-FA676BF930BB}">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380F3FF-4AC5-458B-AC92-B130E2D601D6}">
            <x14:dataBar minLength="0" maxLength="100" gradient="0">
              <x14:cfvo type="num">
                <xm:f>0</xm:f>
              </x14:cfvo>
              <x14:cfvo type="num">
                <xm:f>1</xm:f>
              </x14:cfvo>
              <x14:negativeFillColor rgb="FFFF0000"/>
              <x14:axisColor rgb="FF000000"/>
            </x14:dataBar>
          </x14:cfRule>
          <xm:sqref>D58:D61</xm:sqref>
        </x14:conditionalFormatting>
        <x14:conditionalFormatting xmlns:xm="http://schemas.microsoft.com/office/excel/2006/main">
          <x14:cfRule type="dataBar" id="{52D9AA08-50F2-4B9B-AC84-E967073F6A62}">
            <x14:dataBar minLength="0" maxLength="100">
              <x14:cfvo type="num">
                <xm:f>0</xm:f>
              </x14:cfvo>
              <x14:cfvo type="num">
                <xm:f>1</xm:f>
              </x14:cfvo>
              <x14:negativeFillColor rgb="FFFF0000"/>
              <x14:axisColor rgb="FF000000"/>
            </x14:dataBar>
          </x14:cfRule>
          <x14:cfRule type="dataBar" id="{6EC65002-5680-4AC0-BE0E-E7C7D4715574}">
            <x14:dataBar minLength="0" maxLength="100">
              <x14:cfvo type="autoMin"/>
              <x14:cfvo type="autoMax"/>
              <x14:negativeFillColor rgb="FFFF0000"/>
              <x14:axisColor rgb="FF000000"/>
            </x14:dataBar>
          </x14:cfRule>
          <x14:cfRule type="dataBar" id="{4D6AFC5E-F80F-41D0-8989-A15B7EDEA660}">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762D8C27-5099-4875-A1BB-E2DC299690A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DB1198B9-120D-4315-8CB2-8B25CF4F24A7}">
            <x14:dataBar minLength="0" maxLength="100" gradient="0">
              <x14:cfvo type="num">
                <xm:f>0</xm:f>
              </x14:cfvo>
              <x14:cfvo type="num">
                <xm:f>1</xm:f>
              </x14:cfvo>
              <x14:negativeFillColor rgb="FFFF0000"/>
              <x14:axisColor rgb="FF000000"/>
            </x14:dataBar>
          </x14:cfRule>
          <xm:sqref>D62</xm:sqref>
        </x14:conditionalFormatting>
        <x14:conditionalFormatting xmlns:xm="http://schemas.microsoft.com/office/excel/2006/main">
          <x14:cfRule type="dataBar" id="{76E0C105-7B6D-4A03-9332-0BDA339569A4}">
            <x14:dataBar minLength="0" maxLength="100">
              <x14:cfvo type="num">
                <xm:f>0</xm:f>
              </x14:cfvo>
              <x14:cfvo type="num">
                <xm:f>1</xm:f>
              </x14:cfvo>
              <x14:negativeFillColor rgb="FFFF0000"/>
              <x14:axisColor rgb="FF000000"/>
            </x14:dataBar>
          </x14:cfRule>
          <x14:cfRule type="dataBar" id="{C310D44A-D613-46EF-B203-B8BB20E014A9}">
            <x14:dataBar minLength="0" maxLength="100">
              <x14:cfvo type="autoMin"/>
              <x14:cfvo type="autoMax"/>
              <x14:negativeFillColor rgb="FFFF0000"/>
              <x14:axisColor rgb="FF000000"/>
            </x14:dataBar>
          </x14:cfRule>
          <x14:cfRule type="dataBar" id="{6A6C01FF-0755-4B52-8DB9-7B1EB5C73C9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1BCA19DA-E976-4F30-9145-CC209CF3041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EDF76287-DE7E-4F6E-A5FA-9457798DFF34}">
            <x14:dataBar minLength="0" maxLength="100" gradient="0">
              <x14:cfvo type="num">
                <xm:f>0</xm:f>
              </x14:cfvo>
              <x14:cfvo type="num">
                <xm:f>1</xm:f>
              </x14:cfvo>
              <x14:negativeFillColor rgb="FFFF0000"/>
              <x14:axisColor rgb="FF000000"/>
            </x14:dataBar>
          </x14:cfRule>
          <xm:sqref>D64:D68</xm:sqref>
        </x14:conditionalFormatting>
        <x14:conditionalFormatting xmlns:xm="http://schemas.microsoft.com/office/excel/2006/main">
          <x14:cfRule type="dataBar" id="{49ED8C1D-FA09-479E-8537-0113BB90CFBE}">
            <x14:dataBar minLength="0" maxLength="100">
              <x14:cfvo type="num">
                <xm:f>0</xm:f>
              </x14:cfvo>
              <x14:cfvo type="num">
                <xm:f>1</xm:f>
              </x14:cfvo>
              <x14:negativeFillColor rgb="FFFF0000"/>
              <x14:axisColor rgb="FF000000"/>
            </x14:dataBar>
          </x14:cfRule>
          <x14:cfRule type="dataBar" id="{A06755BD-4CD6-4595-A3C4-93FC8B24D388}">
            <x14:dataBar minLength="0" maxLength="100">
              <x14:cfvo type="autoMin"/>
              <x14:cfvo type="autoMax"/>
              <x14:negativeFillColor rgb="FFFF0000"/>
              <x14:axisColor rgb="FF000000"/>
            </x14:dataBar>
          </x14:cfRule>
          <x14:cfRule type="dataBar" id="{3D1258E6-5049-4899-98C2-51D939F837C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A25713AF-C662-4484-9CA6-BCF4D6431810}">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F0B5EC5-24F8-4A0D-B148-25F8DA8ED573}">
            <x14:dataBar minLength="0" maxLength="100" gradient="0">
              <x14:cfvo type="num">
                <xm:f>0</xm:f>
              </x14:cfvo>
              <x14:cfvo type="num">
                <xm:f>1</xm:f>
              </x14:cfvo>
              <x14:negativeFillColor rgb="FFFF0000"/>
              <x14:axisColor rgb="FF000000"/>
            </x14:dataBar>
          </x14:cfRule>
          <xm:sqref>D69</xm:sqref>
        </x14:conditionalFormatting>
        <x14:conditionalFormatting xmlns:xm="http://schemas.microsoft.com/office/excel/2006/main">
          <x14:cfRule type="dataBar" id="{5F10B3C3-4F57-48AB-9E76-C6385741DEA1}">
            <x14:dataBar minLength="0" maxLength="100">
              <x14:cfvo type="num">
                <xm:f>0</xm:f>
              </x14:cfvo>
              <x14:cfvo type="num">
                <xm:f>1</xm:f>
              </x14:cfvo>
              <x14:negativeFillColor rgb="FFFF0000"/>
              <x14:axisColor rgb="FF000000"/>
            </x14:dataBar>
          </x14:cfRule>
          <x14:cfRule type="dataBar" id="{C942DB1E-A220-4124-8143-010520D65022}">
            <x14:dataBar minLength="0" maxLength="100">
              <x14:cfvo type="autoMin"/>
              <x14:cfvo type="autoMax"/>
              <x14:negativeFillColor rgb="FFFF0000"/>
              <x14:axisColor rgb="FF000000"/>
            </x14:dataBar>
          </x14:cfRule>
          <x14:cfRule type="dataBar" id="{27CB8385-3BA3-4888-AEAC-EF4EFB3413E4}">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C73EB341-0FDF-44BD-89CB-3ECAC4EDFC2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4B278B08-0035-4DF4-9699-78402536211E}">
            <x14:dataBar minLength="0" maxLength="100" gradient="0">
              <x14:cfvo type="num">
                <xm:f>0</xm:f>
              </x14:cfvo>
              <x14:cfvo type="num">
                <xm:f>1</xm:f>
              </x14:cfvo>
              <x14:negativeFillColor rgb="FFFF0000"/>
              <x14:axisColor rgb="FF000000"/>
            </x14:dataBar>
          </x14:cfRule>
          <xm:sqref>D70</xm:sqref>
        </x14:conditionalFormatting>
        <x14:conditionalFormatting xmlns:xm="http://schemas.microsoft.com/office/excel/2006/main">
          <x14:cfRule type="dataBar" id="{C924B251-CA2E-4F3E-9AE5-AD36BAB636B0}">
            <x14:dataBar minLength="0" maxLength="100">
              <x14:cfvo type="num">
                <xm:f>0</xm:f>
              </x14:cfvo>
              <x14:cfvo type="num">
                <xm:f>1</xm:f>
              </x14:cfvo>
              <x14:negativeFillColor rgb="FFFF0000"/>
              <x14:axisColor rgb="FF000000"/>
            </x14:dataBar>
          </x14:cfRule>
          <x14:cfRule type="dataBar" id="{EA306837-C839-4DF8-BBBA-8AC2F1E3BA9A}">
            <x14:dataBar minLength="0" maxLength="100">
              <x14:cfvo type="autoMin"/>
              <x14:cfvo type="autoMax"/>
              <x14:negativeFillColor rgb="FFFF0000"/>
              <x14:axisColor rgb="FF000000"/>
            </x14:dataBar>
          </x14:cfRule>
          <x14:cfRule type="dataBar" id="{3C82D3BE-1981-422E-8B84-B62A8E2B563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BA7B16D-8796-4740-94EF-0043237591F8}">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36629026-74F6-45C8-906E-2EF8D726EC77}">
            <x14:dataBar minLength="0" maxLength="100" gradient="0">
              <x14:cfvo type="num">
                <xm:f>0</xm:f>
              </x14:cfvo>
              <x14:cfvo type="num">
                <xm:f>1</xm:f>
              </x14:cfvo>
              <x14:negativeFillColor rgb="FFFF0000"/>
              <x14:axisColor rgb="FF000000"/>
            </x14:dataBar>
          </x14:cfRule>
          <xm:sqref>D71:D72</xm:sqref>
        </x14:conditionalFormatting>
        <x14:conditionalFormatting xmlns:xm="http://schemas.microsoft.com/office/excel/2006/main">
          <x14:cfRule type="dataBar" id="{C320E290-6CAB-4D49-9711-5DA6BA5E2AFD}">
            <x14:dataBar minLength="0" maxLength="100">
              <x14:cfvo type="num">
                <xm:f>0</xm:f>
              </x14:cfvo>
              <x14:cfvo type="num">
                <xm:f>1</xm:f>
              </x14:cfvo>
              <x14:negativeFillColor rgb="FFFF0000"/>
              <x14:axisColor rgb="FF000000"/>
            </x14:dataBar>
          </x14:cfRule>
          <x14:cfRule type="dataBar" id="{420E64E8-63AD-4960-A3CC-1F07EE6F4F89}">
            <x14:dataBar minLength="0" maxLength="100" gradient="0">
              <x14:cfvo type="num">
                <xm:f>0</xm:f>
              </x14:cfvo>
              <x14:cfvo type="num">
                <xm:f>1</xm:f>
              </x14:cfvo>
              <x14:negativeFillColor rgb="FFFF0000"/>
              <x14:axisColor rgb="FF000000"/>
            </x14:dataBar>
          </x14:cfRule>
          <xm:sqref>D74 D76</xm:sqref>
        </x14:conditionalFormatting>
        <x14:conditionalFormatting xmlns:xm="http://schemas.microsoft.com/office/excel/2006/main">
          <x14:cfRule type="dataBar" id="{A5A34364-95E0-44DE-8111-26D2C2E64740}">
            <x14:dataBar minLength="0" maxLength="100">
              <x14:cfvo type="num">
                <xm:f>0</xm:f>
              </x14:cfvo>
              <x14:cfvo type="num">
                <xm:f>1</xm:f>
              </x14:cfvo>
              <x14:negativeFillColor rgb="FFFF0000"/>
              <x14:axisColor rgb="FF000000"/>
            </x14:dataBar>
          </x14:cfRule>
          <x14:cfRule type="dataBar" id="{E10C4948-BDDD-4043-A1E4-730B2DA6449D}">
            <x14:dataBar minLength="0" maxLength="100">
              <x14:cfvo type="autoMin"/>
              <x14:cfvo type="autoMax"/>
              <x14:negativeFillColor rgb="FFFF0000"/>
              <x14:axisColor rgb="FF000000"/>
            </x14:dataBar>
          </x14:cfRule>
          <x14:cfRule type="dataBar" id="{49312960-EBB0-4C78-B744-090547D3692C}">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161B443-6CEE-4D7D-9026-7AFD235484C1}">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99CB545-CF79-4777-A71A-6A3065870C46}">
            <x14:dataBar minLength="0" maxLength="100" gradient="0">
              <x14:cfvo type="num">
                <xm:f>0</xm:f>
              </x14:cfvo>
              <x14:cfvo type="num">
                <xm:f>1</xm:f>
              </x14:cfvo>
              <x14:negativeFillColor rgb="FFFF0000"/>
              <x14:axisColor rgb="FF000000"/>
            </x14:dataBar>
          </x14:cfRule>
          <xm:sqref>D75</xm:sqref>
        </x14:conditionalFormatting>
        <x14:conditionalFormatting xmlns:xm="http://schemas.microsoft.com/office/excel/2006/main">
          <x14:cfRule type="dataBar" id="{6B3BE8E5-FD45-4F01-B005-61A3247832CE}">
            <x14:dataBar minLength="0" maxLength="100">
              <x14:cfvo type="num">
                <xm:f>0</xm:f>
              </x14:cfvo>
              <x14:cfvo type="num">
                <xm:f>1</xm:f>
              </x14:cfvo>
              <x14:negativeFillColor rgb="FFFF0000"/>
              <x14:axisColor rgb="FF000000"/>
            </x14:dataBar>
          </x14:cfRule>
          <x14:cfRule type="dataBar" id="{318B6B27-2D17-4B35-B433-F272548AA4D9}">
            <x14:dataBar minLength="0" maxLength="100">
              <x14:cfvo type="autoMin"/>
              <x14:cfvo type="autoMax"/>
              <x14:negativeFillColor rgb="FFFF0000"/>
              <x14:axisColor rgb="FF000000"/>
            </x14:dataBar>
          </x14:cfRule>
          <x14:cfRule type="dataBar" id="{B2E815A2-A39C-41D9-972E-B250598DAB4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F7A3FC2-E1B9-4D90-B0A6-0025F19C8F7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8BEF7BAB-8EE6-4F89-BBB0-B9A64478CC2B}">
            <x14:dataBar minLength="0" maxLength="100" gradient="0">
              <x14:cfvo type="num">
                <xm:f>0</xm:f>
              </x14:cfvo>
              <x14:cfvo type="num">
                <xm:f>1</xm:f>
              </x14:cfvo>
              <x14:negativeFillColor rgb="FFFF0000"/>
              <x14:axisColor rgb="FF000000"/>
            </x14:dataBar>
          </x14:cfRule>
          <xm:sqref>D78:D79 D81:D94</xm:sqref>
        </x14:conditionalFormatting>
        <x14:conditionalFormatting xmlns:xm="http://schemas.microsoft.com/office/excel/2006/main">
          <x14:cfRule type="dataBar" id="{F80C2B13-9B76-440D-833C-215A38DA0168}">
            <x14:dataBar minLength="0" maxLength="100">
              <x14:cfvo type="num">
                <xm:f>0</xm:f>
              </x14:cfvo>
              <x14:cfvo type="num">
                <xm:f>1</xm:f>
              </x14:cfvo>
              <x14:negativeFillColor rgb="FFFF0000"/>
              <x14:axisColor rgb="FF000000"/>
            </x14:dataBar>
          </x14:cfRule>
          <x14:cfRule type="dataBar" id="{84CC290C-3405-4BC0-98E2-014496DE14B4}">
            <x14:dataBar minLength="0" maxLength="100">
              <x14:cfvo type="autoMin"/>
              <x14:cfvo type="autoMax"/>
              <x14:negativeFillColor rgb="FFFF0000"/>
              <x14:axisColor rgb="FF000000"/>
            </x14:dataBar>
          </x14:cfRule>
          <x14:cfRule type="dataBar" id="{C3D6A4F9-8FB0-4E26-9BFF-E3C7274B9B8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4C480C06-91BC-4DB1-AE2A-C7BDE7E611B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16E1AB5C-6166-448C-86AF-83F9FBA5C3FA}">
            <x14:dataBar minLength="0" maxLength="100" gradient="0">
              <x14:cfvo type="num">
                <xm:f>0</xm:f>
              </x14:cfvo>
              <x14:cfvo type="num">
                <xm:f>1</xm:f>
              </x14:cfvo>
              <x14:negativeFillColor rgb="FFFF0000"/>
              <x14:axisColor rgb="FF000000"/>
            </x14:dataBar>
          </x14:cfRule>
          <xm:sqref>D80</xm:sqref>
        </x14:conditionalFormatting>
        <x14:conditionalFormatting xmlns:xm="http://schemas.microsoft.com/office/excel/2006/main">
          <x14:cfRule type="dataBar" id="{FD2C1F44-A3F8-4EED-B72C-9B4DBFAF079A}">
            <x14:dataBar minLength="0" maxLength="100">
              <x14:cfvo type="num">
                <xm:f>0</xm:f>
              </x14:cfvo>
              <x14:cfvo type="num">
                <xm:f>1</xm:f>
              </x14:cfvo>
              <x14:negativeFillColor rgb="FFFF0000"/>
              <x14:axisColor rgb="FF000000"/>
            </x14:dataBar>
          </x14:cfRule>
          <x14:cfRule type="dataBar" id="{68E57964-1EAE-4504-BA24-5BA3739B5078}">
            <x14:dataBar minLength="0" maxLength="100" gradient="0">
              <x14:cfvo type="num">
                <xm:f>0</xm:f>
              </x14:cfvo>
              <x14:cfvo type="num">
                <xm:f>1</xm:f>
              </x14:cfvo>
              <x14:negativeFillColor rgb="FFFF0000"/>
              <x14:axisColor rgb="FF000000"/>
            </x14:dataBar>
          </x14:cfRule>
          <xm:sqref>D96:D98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LISTA!$AH$2:$AH$17</xm:f>
          </x14:formula1>
          <xm:sqref>C43 C72 C15</xm:sqref>
        </x14:dataValidation>
        <x14:dataValidation type="list" allowBlank="1" showInputMessage="1" showErrorMessage="1">
          <x14:formula1>
            <xm:f>LISTA!$AI$2:$AI$22</xm:f>
          </x14:formula1>
          <xm:sqref>C56:C57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6"/>
  <sheetViews>
    <sheetView topLeftCell="O1" workbookViewId="0">
      <selection activeCell="J4" sqref="J4"/>
    </sheetView>
  </sheetViews>
  <sheetFormatPr baseColWidth="10" defaultColWidth="11.5" defaultRowHeight="11.5" x14ac:dyDescent="0.25"/>
  <cols>
    <col min="1" max="14" width="11.5" style="16"/>
    <col min="15" max="15" width="13" style="16" customWidth="1"/>
    <col min="16" max="23" width="11.5" style="16"/>
    <col min="24" max="24" width="12.75" style="16" customWidth="1"/>
    <col min="25" max="16384" width="11.5" style="16"/>
  </cols>
  <sheetData>
    <row r="1" spans="2:37" ht="69" x14ac:dyDescent="0.25">
      <c r="B1" s="15" t="s">
        <v>206</v>
      </c>
      <c r="C1" s="15" t="s">
        <v>207</v>
      </c>
      <c r="D1" s="15" t="s">
        <v>208</v>
      </c>
      <c r="E1" s="15" t="s">
        <v>209</v>
      </c>
      <c r="F1" s="15" t="s">
        <v>210</v>
      </c>
      <c r="G1" s="15" t="s">
        <v>211</v>
      </c>
      <c r="H1" s="15" t="s">
        <v>212</v>
      </c>
      <c r="I1" s="15" t="s">
        <v>213</v>
      </c>
      <c r="J1" s="15" t="s">
        <v>214</v>
      </c>
      <c r="K1" s="15" t="s">
        <v>215</v>
      </c>
      <c r="L1" s="15" t="s">
        <v>216</v>
      </c>
      <c r="M1" s="15" t="s">
        <v>217</v>
      </c>
      <c r="N1" s="15" t="s">
        <v>218</v>
      </c>
      <c r="O1" s="15" t="s">
        <v>219</v>
      </c>
      <c r="P1" s="15" t="s">
        <v>220</v>
      </c>
      <c r="Q1" s="15" t="s">
        <v>221</v>
      </c>
      <c r="R1" s="15" t="s">
        <v>222</v>
      </c>
      <c r="S1" s="15" t="s">
        <v>223</v>
      </c>
      <c r="T1" s="15" t="s">
        <v>224</v>
      </c>
      <c r="U1" s="15" t="s">
        <v>225</v>
      </c>
      <c r="V1" s="15" t="s">
        <v>226</v>
      </c>
      <c r="W1" s="15" t="s">
        <v>227</v>
      </c>
      <c r="X1" s="15" t="s">
        <v>228</v>
      </c>
      <c r="Y1" s="15" t="s">
        <v>229</v>
      </c>
      <c r="Z1" s="15" t="s">
        <v>230</v>
      </c>
      <c r="AA1" s="15" t="s">
        <v>231</v>
      </c>
      <c r="AB1" s="15" t="s">
        <v>232</v>
      </c>
      <c r="AC1" s="15" t="s">
        <v>233</v>
      </c>
      <c r="AD1" s="15" t="s">
        <v>234</v>
      </c>
      <c r="AE1" s="15" t="s">
        <v>235</v>
      </c>
      <c r="AF1" s="15" t="s">
        <v>236</v>
      </c>
      <c r="AG1" s="15" t="s">
        <v>237</v>
      </c>
    </row>
    <row r="2" spans="2:37" x14ac:dyDescent="0.25">
      <c r="B2" s="17" t="s">
        <v>238</v>
      </c>
      <c r="C2" s="17" t="s">
        <v>239</v>
      </c>
      <c r="D2" s="17" t="s">
        <v>208</v>
      </c>
      <c r="E2" s="17" t="s">
        <v>240</v>
      </c>
      <c r="F2" s="17" t="s">
        <v>241</v>
      </c>
      <c r="G2" s="17" t="s">
        <v>242</v>
      </c>
      <c r="H2" s="17" t="s">
        <v>243</v>
      </c>
      <c r="I2" s="17" t="s">
        <v>244</v>
      </c>
      <c r="J2" s="17" t="s">
        <v>245</v>
      </c>
      <c r="K2" s="17" t="s">
        <v>246</v>
      </c>
      <c r="L2" s="17" t="s">
        <v>247</v>
      </c>
      <c r="M2" s="17" t="s">
        <v>248</v>
      </c>
      <c r="N2" s="17" t="s">
        <v>249</v>
      </c>
      <c r="O2" s="17" t="s">
        <v>250</v>
      </c>
      <c r="P2" s="17" t="s">
        <v>251</v>
      </c>
      <c r="Q2" s="17" t="s">
        <v>252</v>
      </c>
      <c r="R2" s="17" t="s">
        <v>253</v>
      </c>
      <c r="S2" s="17" t="s">
        <v>254</v>
      </c>
      <c r="T2" s="17" t="s">
        <v>255</v>
      </c>
      <c r="U2" s="17" t="s">
        <v>256</v>
      </c>
      <c r="V2" s="17" t="s">
        <v>257</v>
      </c>
      <c r="W2" s="17" t="s">
        <v>258</v>
      </c>
      <c r="X2" s="17" t="s">
        <v>259</v>
      </c>
      <c r="Y2" s="17" t="s">
        <v>260</v>
      </c>
      <c r="Z2" s="17" t="s">
        <v>261</v>
      </c>
      <c r="AA2" s="17" t="s">
        <v>262</v>
      </c>
      <c r="AB2" s="17" t="s">
        <v>263</v>
      </c>
      <c r="AC2" s="17" t="s">
        <v>264</v>
      </c>
      <c r="AD2" s="17" t="s">
        <v>265</v>
      </c>
      <c r="AE2" s="17" t="s">
        <v>266</v>
      </c>
      <c r="AF2" s="17" t="s">
        <v>267</v>
      </c>
      <c r="AG2" s="17" t="s">
        <v>268</v>
      </c>
      <c r="AH2" s="17"/>
      <c r="AK2" s="17"/>
    </row>
    <row r="3" spans="2:37" x14ac:dyDescent="0.25">
      <c r="B3" s="17" t="s">
        <v>269</v>
      </c>
      <c r="C3" s="17" t="s">
        <v>270</v>
      </c>
      <c r="D3" s="17" t="s">
        <v>271</v>
      </c>
      <c r="E3" s="17" t="s">
        <v>272</v>
      </c>
      <c r="F3" s="17" t="s">
        <v>273</v>
      </c>
      <c r="G3" s="17" t="s">
        <v>274</v>
      </c>
      <c r="H3" s="17" t="s">
        <v>275</v>
      </c>
      <c r="I3" s="17" t="s">
        <v>276</v>
      </c>
      <c r="J3" s="17" t="s">
        <v>277</v>
      </c>
      <c r="K3" s="17" t="s">
        <v>278</v>
      </c>
      <c r="L3" s="17" t="s">
        <v>279</v>
      </c>
      <c r="M3" s="17" t="s">
        <v>280</v>
      </c>
      <c r="N3" s="17" t="s">
        <v>281</v>
      </c>
      <c r="O3" s="17" t="s">
        <v>282</v>
      </c>
      <c r="P3" s="17" t="s">
        <v>283</v>
      </c>
      <c r="Q3" s="17" t="s">
        <v>284</v>
      </c>
      <c r="R3" s="17" t="s">
        <v>285</v>
      </c>
      <c r="S3" s="17" t="s">
        <v>276</v>
      </c>
      <c r="T3" s="17" t="s">
        <v>286</v>
      </c>
      <c r="U3" s="17" t="s">
        <v>287</v>
      </c>
      <c r="V3" s="17" t="s">
        <v>282</v>
      </c>
      <c r="W3" s="17" t="s">
        <v>288</v>
      </c>
      <c r="X3" s="17" t="s">
        <v>289</v>
      </c>
      <c r="Y3" s="17" t="s">
        <v>290</v>
      </c>
      <c r="Z3" s="17" t="s">
        <v>291</v>
      </c>
      <c r="AA3" s="17" t="s">
        <v>292</v>
      </c>
      <c r="AB3" s="17" t="s">
        <v>293</v>
      </c>
      <c r="AC3" s="17" t="s">
        <v>290</v>
      </c>
      <c r="AD3" s="17" t="s">
        <v>294</v>
      </c>
      <c r="AE3" s="17" t="s">
        <v>295</v>
      </c>
      <c r="AF3" s="17" t="s">
        <v>296</v>
      </c>
      <c r="AG3" s="17" t="s">
        <v>297</v>
      </c>
      <c r="AH3" s="17"/>
      <c r="AK3" s="17"/>
    </row>
    <row r="4" spans="2:37" x14ac:dyDescent="0.25">
      <c r="B4" s="17" t="s">
        <v>298</v>
      </c>
      <c r="C4" s="17" t="s">
        <v>299</v>
      </c>
      <c r="D4" s="17" t="s">
        <v>300</v>
      </c>
      <c r="E4" s="17" t="s">
        <v>301</v>
      </c>
      <c r="F4" s="17" t="s">
        <v>302</v>
      </c>
      <c r="G4" s="17" t="s">
        <v>303</v>
      </c>
      <c r="H4" s="17" t="s">
        <v>304</v>
      </c>
      <c r="I4" s="17" t="s">
        <v>305</v>
      </c>
      <c r="J4" s="17" t="s">
        <v>306</v>
      </c>
      <c r="K4" s="17" t="s">
        <v>307</v>
      </c>
      <c r="L4" s="17" t="s">
        <v>308</v>
      </c>
      <c r="M4" s="17" t="s">
        <v>309</v>
      </c>
      <c r="N4" s="17" t="s">
        <v>290</v>
      </c>
      <c r="O4" s="17" t="s">
        <v>310</v>
      </c>
      <c r="P4" s="17" t="s">
        <v>311</v>
      </c>
      <c r="Q4" s="17" t="s">
        <v>312</v>
      </c>
      <c r="R4" s="17" t="s">
        <v>313</v>
      </c>
      <c r="S4" s="17" t="s">
        <v>314</v>
      </c>
      <c r="T4" s="17" t="s">
        <v>315</v>
      </c>
      <c r="U4" s="17" t="s">
        <v>316</v>
      </c>
      <c r="V4" s="17" t="s">
        <v>317</v>
      </c>
      <c r="W4" s="17" t="s">
        <v>318</v>
      </c>
      <c r="X4" s="17" t="s">
        <v>319</v>
      </c>
      <c r="Y4" s="17" t="s">
        <v>320</v>
      </c>
      <c r="Z4" s="17" t="s">
        <v>321</v>
      </c>
      <c r="AA4" s="17"/>
      <c r="AB4" s="17" t="s">
        <v>276</v>
      </c>
      <c r="AC4" s="17" t="s">
        <v>322</v>
      </c>
      <c r="AD4" s="17" t="s">
        <v>323</v>
      </c>
      <c r="AE4" s="17" t="s">
        <v>324</v>
      </c>
      <c r="AF4" s="17" t="s">
        <v>325</v>
      </c>
      <c r="AG4" s="17" t="s">
        <v>326</v>
      </c>
      <c r="AH4" s="17"/>
      <c r="AK4" s="17"/>
    </row>
    <row r="5" spans="2:37" x14ac:dyDescent="0.25">
      <c r="B5" s="17" t="s">
        <v>327</v>
      </c>
      <c r="C5" s="17" t="s">
        <v>328</v>
      </c>
      <c r="D5" s="17" t="s">
        <v>329</v>
      </c>
      <c r="E5" s="17" t="s">
        <v>330</v>
      </c>
      <c r="F5" s="17" t="s">
        <v>331</v>
      </c>
      <c r="G5" s="17" t="s">
        <v>332</v>
      </c>
      <c r="H5" s="17" t="s">
        <v>333</v>
      </c>
      <c r="I5" s="17" t="s">
        <v>334</v>
      </c>
      <c r="J5" s="17" t="s">
        <v>335</v>
      </c>
      <c r="K5" s="17" t="s">
        <v>321</v>
      </c>
      <c r="L5" s="17" t="s">
        <v>336</v>
      </c>
      <c r="M5" s="17" t="s">
        <v>337</v>
      </c>
      <c r="N5" s="17" t="s">
        <v>338</v>
      </c>
      <c r="O5" s="17" t="s">
        <v>339</v>
      </c>
      <c r="P5" s="17" t="s">
        <v>340</v>
      </c>
      <c r="Q5" s="17" t="s">
        <v>341</v>
      </c>
      <c r="R5" s="17" t="s">
        <v>342</v>
      </c>
      <c r="S5" s="17" t="s">
        <v>343</v>
      </c>
      <c r="T5" s="17" t="s">
        <v>344</v>
      </c>
      <c r="U5" s="17" t="s">
        <v>345</v>
      </c>
      <c r="V5" s="17" t="s">
        <v>346</v>
      </c>
      <c r="W5" s="17" t="s">
        <v>347</v>
      </c>
      <c r="X5" s="17" t="s">
        <v>348</v>
      </c>
      <c r="Y5" s="17" t="s">
        <v>349</v>
      </c>
      <c r="Z5" s="17" t="s">
        <v>350</v>
      </c>
      <c r="AA5" s="17"/>
      <c r="AB5" s="17" t="s">
        <v>351</v>
      </c>
      <c r="AC5" s="17" t="s">
        <v>352</v>
      </c>
      <c r="AD5" s="17" t="s">
        <v>353</v>
      </c>
      <c r="AE5" s="17" t="s">
        <v>354</v>
      </c>
      <c r="AF5" s="17" t="s">
        <v>355</v>
      </c>
      <c r="AG5" s="17" t="s">
        <v>356</v>
      </c>
      <c r="AH5" s="17"/>
      <c r="AK5" s="17"/>
    </row>
    <row r="6" spans="2:37" x14ac:dyDescent="0.25">
      <c r="B6" s="17" t="s">
        <v>357</v>
      </c>
      <c r="C6" s="17" t="s">
        <v>358</v>
      </c>
      <c r="D6" s="17" t="s">
        <v>359</v>
      </c>
      <c r="E6" s="17" t="s">
        <v>360</v>
      </c>
      <c r="F6" s="17" t="s">
        <v>361</v>
      </c>
      <c r="G6" s="17" t="s">
        <v>362</v>
      </c>
      <c r="H6" s="17" t="s">
        <v>363</v>
      </c>
      <c r="I6" s="17" t="s">
        <v>364</v>
      </c>
      <c r="J6" s="17" t="s">
        <v>365</v>
      </c>
      <c r="K6" s="17" t="s">
        <v>366</v>
      </c>
      <c r="L6" s="17" t="s">
        <v>367</v>
      </c>
      <c r="M6" s="17" t="s">
        <v>368</v>
      </c>
      <c r="N6" s="17" t="s">
        <v>369</v>
      </c>
      <c r="O6" s="17" t="s">
        <v>370</v>
      </c>
      <c r="P6" s="17" t="s">
        <v>371</v>
      </c>
      <c r="Q6" s="17"/>
      <c r="R6" s="17" t="s">
        <v>372</v>
      </c>
      <c r="S6" s="17" t="s">
        <v>373</v>
      </c>
      <c r="T6" s="17" t="s">
        <v>374</v>
      </c>
      <c r="U6" s="17" t="s">
        <v>375</v>
      </c>
      <c r="V6" s="17" t="s">
        <v>376</v>
      </c>
      <c r="W6" s="17" t="s">
        <v>377</v>
      </c>
      <c r="X6" s="17" t="s">
        <v>378</v>
      </c>
      <c r="Y6" s="17" t="s">
        <v>379</v>
      </c>
      <c r="Z6" s="17" t="s">
        <v>380</v>
      </c>
      <c r="AA6" s="17"/>
      <c r="AB6" s="17" t="s">
        <v>381</v>
      </c>
      <c r="AC6" s="17" t="s">
        <v>382</v>
      </c>
      <c r="AD6" s="17" t="s">
        <v>383</v>
      </c>
      <c r="AE6" s="17" t="s">
        <v>307</v>
      </c>
      <c r="AF6" s="17" t="s">
        <v>384</v>
      </c>
      <c r="AH6" s="17"/>
    </row>
    <row r="7" spans="2:37" x14ac:dyDescent="0.25">
      <c r="B7" s="17" t="s">
        <v>385</v>
      </c>
      <c r="C7" s="17" t="s">
        <v>386</v>
      </c>
      <c r="D7" s="17" t="s">
        <v>387</v>
      </c>
      <c r="E7" s="17" t="s">
        <v>388</v>
      </c>
      <c r="F7" s="17" t="s">
        <v>389</v>
      </c>
      <c r="G7" s="17" t="s">
        <v>390</v>
      </c>
      <c r="H7" s="17" t="s">
        <v>391</v>
      </c>
      <c r="I7" s="17" t="s">
        <v>392</v>
      </c>
      <c r="J7" s="17" t="s">
        <v>393</v>
      </c>
      <c r="K7" s="17" t="s">
        <v>394</v>
      </c>
      <c r="L7" s="17" t="s">
        <v>395</v>
      </c>
      <c r="M7" s="17" t="s">
        <v>396</v>
      </c>
      <c r="N7" s="17" t="s">
        <v>397</v>
      </c>
      <c r="O7" s="17" t="s">
        <v>398</v>
      </c>
      <c r="P7" s="17" t="s">
        <v>399</v>
      </c>
      <c r="Q7" s="17"/>
      <c r="R7" s="17" t="s">
        <v>400</v>
      </c>
      <c r="S7" s="17" t="s">
        <v>401</v>
      </c>
      <c r="T7" s="17" t="s">
        <v>402</v>
      </c>
      <c r="U7" s="17" t="s">
        <v>403</v>
      </c>
      <c r="V7" s="17" t="s">
        <v>404</v>
      </c>
      <c r="W7" s="17" t="s">
        <v>405</v>
      </c>
      <c r="X7" s="17" t="s">
        <v>406</v>
      </c>
      <c r="Y7" s="17" t="s">
        <v>407</v>
      </c>
      <c r="Z7" s="17" t="s">
        <v>408</v>
      </c>
      <c r="AA7" s="17"/>
      <c r="AB7" s="17" t="s">
        <v>409</v>
      </c>
      <c r="AC7" s="17" t="s">
        <v>410</v>
      </c>
      <c r="AD7" s="17" t="s">
        <v>411</v>
      </c>
      <c r="AE7" s="17" t="s">
        <v>366</v>
      </c>
      <c r="AF7" s="17" t="s">
        <v>412</v>
      </c>
      <c r="AH7" s="17"/>
    </row>
    <row r="8" spans="2:37" x14ac:dyDescent="0.25">
      <c r="B8" s="17" t="s">
        <v>413</v>
      </c>
      <c r="C8" s="17" t="s">
        <v>414</v>
      </c>
      <c r="D8" s="17" t="s">
        <v>415</v>
      </c>
      <c r="E8" s="17" t="s">
        <v>416</v>
      </c>
      <c r="F8" s="17" t="s">
        <v>417</v>
      </c>
      <c r="G8" s="17" t="s">
        <v>418</v>
      </c>
      <c r="H8" s="17" t="s">
        <v>419</v>
      </c>
      <c r="I8" s="17" t="s">
        <v>420</v>
      </c>
      <c r="J8" s="17" t="s">
        <v>421</v>
      </c>
      <c r="K8" s="17" t="s">
        <v>422</v>
      </c>
      <c r="L8" s="17" t="s">
        <v>423</v>
      </c>
      <c r="M8" s="17" t="s">
        <v>424</v>
      </c>
      <c r="N8" s="17" t="s">
        <v>425</v>
      </c>
      <c r="O8" s="17" t="s">
        <v>426</v>
      </c>
      <c r="P8" s="17" t="s">
        <v>427</v>
      </c>
      <c r="Q8" s="17"/>
      <c r="R8" s="17" t="s">
        <v>428</v>
      </c>
      <c r="S8" s="17" t="s">
        <v>429</v>
      </c>
      <c r="T8" s="17" t="s">
        <v>430</v>
      </c>
      <c r="U8" s="17" t="s">
        <v>431</v>
      </c>
      <c r="V8" s="17" t="s">
        <v>362</v>
      </c>
      <c r="W8" s="17" t="s">
        <v>432</v>
      </c>
      <c r="X8" s="17" t="s">
        <v>433</v>
      </c>
      <c r="Y8" s="17" t="s">
        <v>434</v>
      </c>
      <c r="Z8" s="17" t="s">
        <v>435</v>
      </c>
      <c r="AA8" s="17"/>
      <c r="AB8" s="17" t="s">
        <v>436</v>
      </c>
      <c r="AC8" s="17" t="s">
        <v>437</v>
      </c>
      <c r="AD8" s="17" t="s">
        <v>438</v>
      </c>
      <c r="AE8" s="17" t="s">
        <v>439</v>
      </c>
      <c r="AF8" s="17"/>
      <c r="AH8" s="17"/>
    </row>
    <row r="9" spans="2:37" x14ac:dyDescent="0.25">
      <c r="B9" s="17" t="s">
        <v>440</v>
      </c>
      <c r="C9" s="17" t="s">
        <v>441</v>
      </c>
      <c r="E9" s="17" t="s">
        <v>442</v>
      </c>
      <c r="F9" s="17" t="s">
        <v>284</v>
      </c>
      <c r="G9" s="17" t="s">
        <v>443</v>
      </c>
      <c r="H9" s="17" t="s">
        <v>444</v>
      </c>
      <c r="I9" s="17" t="s">
        <v>445</v>
      </c>
      <c r="J9" s="17" t="s">
        <v>446</v>
      </c>
      <c r="K9" s="17" t="s">
        <v>447</v>
      </c>
      <c r="L9" s="17" t="s">
        <v>448</v>
      </c>
      <c r="M9" s="17" t="s">
        <v>449</v>
      </c>
      <c r="N9" s="17" t="s">
        <v>450</v>
      </c>
      <c r="O9" s="17" t="s">
        <v>451</v>
      </c>
      <c r="P9" s="17" t="s">
        <v>452</v>
      </c>
      <c r="Q9" s="17"/>
      <c r="R9" s="17" t="s">
        <v>453</v>
      </c>
      <c r="S9" s="17" t="s">
        <v>454</v>
      </c>
      <c r="T9" s="17" t="s">
        <v>455</v>
      </c>
      <c r="U9" s="17" t="s">
        <v>456</v>
      </c>
      <c r="V9" s="17" t="s">
        <v>457</v>
      </c>
      <c r="W9" s="17" t="s">
        <v>458</v>
      </c>
      <c r="X9" s="17" t="s">
        <v>459</v>
      </c>
      <c r="Y9" s="17" t="s">
        <v>460</v>
      </c>
      <c r="Z9" s="17" t="s">
        <v>461</v>
      </c>
      <c r="AA9" s="17"/>
      <c r="AB9" s="17" t="s">
        <v>462</v>
      </c>
      <c r="AC9" s="17" t="s">
        <v>463</v>
      </c>
      <c r="AD9" s="17" t="s">
        <v>464</v>
      </c>
      <c r="AE9" s="17" t="s">
        <v>465</v>
      </c>
      <c r="AH9" s="17"/>
    </row>
    <row r="10" spans="2:37" x14ac:dyDescent="0.25">
      <c r="B10" s="17" t="s">
        <v>466</v>
      </c>
      <c r="C10" s="17" t="s">
        <v>467</v>
      </c>
      <c r="D10" s="17"/>
      <c r="E10" s="17" t="s">
        <v>468</v>
      </c>
      <c r="F10" s="17" t="s">
        <v>469</v>
      </c>
      <c r="G10" s="17" t="s">
        <v>470</v>
      </c>
      <c r="H10" s="17" t="s">
        <v>471</v>
      </c>
      <c r="I10" s="17" t="s">
        <v>472</v>
      </c>
      <c r="J10" s="17" t="s">
        <v>473</v>
      </c>
      <c r="K10" s="17" t="s">
        <v>474</v>
      </c>
      <c r="L10" s="17" t="s">
        <v>475</v>
      </c>
      <c r="M10" s="17" t="s">
        <v>476</v>
      </c>
      <c r="N10" s="17" t="s">
        <v>477</v>
      </c>
      <c r="O10" s="17" t="s">
        <v>478</v>
      </c>
      <c r="P10" s="17" t="s">
        <v>479</v>
      </c>
      <c r="Q10" s="17"/>
      <c r="R10" s="17" t="s">
        <v>480</v>
      </c>
      <c r="S10" s="17" t="s">
        <v>481</v>
      </c>
      <c r="T10" s="17" t="s">
        <v>482</v>
      </c>
      <c r="U10" s="17" t="s">
        <v>483</v>
      </c>
      <c r="V10" s="17" t="s">
        <v>289</v>
      </c>
      <c r="W10" s="17" t="s">
        <v>484</v>
      </c>
      <c r="X10" s="17" t="s">
        <v>485</v>
      </c>
      <c r="Y10" s="17" t="s">
        <v>486</v>
      </c>
      <c r="Z10" s="17" t="s">
        <v>487</v>
      </c>
      <c r="AA10" s="17"/>
      <c r="AB10" s="17" t="s">
        <v>366</v>
      </c>
      <c r="AC10" s="17" t="s">
        <v>488</v>
      </c>
      <c r="AD10" s="17" t="s">
        <v>489</v>
      </c>
      <c r="AE10" s="17" t="s">
        <v>490</v>
      </c>
      <c r="AH10" s="17"/>
    </row>
    <row r="11" spans="2:37" x14ac:dyDescent="0.25">
      <c r="B11" s="17" t="s">
        <v>491</v>
      </c>
      <c r="C11" s="17" t="s">
        <v>492</v>
      </c>
      <c r="D11" s="17"/>
      <c r="E11" s="17" t="s">
        <v>493</v>
      </c>
      <c r="F11" s="17" t="s">
        <v>494</v>
      </c>
      <c r="G11" s="17" t="s">
        <v>495</v>
      </c>
      <c r="H11" s="17" t="s">
        <v>496</v>
      </c>
      <c r="I11" s="17" t="s">
        <v>497</v>
      </c>
      <c r="J11" s="17" t="s">
        <v>498</v>
      </c>
      <c r="K11" s="17" t="s">
        <v>499</v>
      </c>
      <c r="L11" s="17" t="s">
        <v>500</v>
      </c>
      <c r="M11" s="17" t="s">
        <v>501</v>
      </c>
      <c r="N11" s="17" t="s">
        <v>502</v>
      </c>
      <c r="O11" s="17" t="s">
        <v>503</v>
      </c>
      <c r="R11" s="17" t="s">
        <v>504</v>
      </c>
      <c r="S11" s="17" t="s">
        <v>505</v>
      </c>
      <c r="T11" s="17" t="s">
        <v>506</v>
      </c>
      <c r="U11" s="17" t="s">
        <v>507</v>
      </c>
      <c r="V11" s="17" t="s">
        <v>508</v>
      </c>
      <c r="W11" s="17" t="s">
        <v>509</v>
      </c>
      <c r="X11" s="17" t="s">
        <v>510</v>
      </c>
      <c r="Y11" s="17" t="s">
        <v>511</v>
      </c>
      <c r="Z11" s="17" t="s">
        <v>512</v>
      </c>
      <c r="AA11" s="17"/>
      <c r="AB11" s="17" t="s">
        <v>478</v>
      </c>
      <c r="AC11" s="17" t="s">
        <v>513</v>
      </c>
      <c r="AD11" s="17" t="s">
        <v>514</v>
      </c>
      <c r="AE11" s="17" t="s">
        <v>515</v>
      </c>
      <c r="AH11" s="17"/>
    </row>
    <row r="12" spans="2:37" x14ac:dyDescent="0.25">
      <c r="B12" s="17" t="s">
        <v>516</v>
      </c>
      <c r="C12" s="17" t="s">
        <v>517</v>
      </c>
      <c r="D12" s="17"/>
      <c r="E12" s="17" t="s">
        <v>518</v>
      </c>
      <c r="F12" s="17" t="s">
        <v>379</v>
      </c>
      <c r="G12" s="17" t="s">
        <v>290</v>
      </c>
      <c r="H12" s="17" t="s">
        <v>519</v>
      </c>
      <c r="I12" s="17" t="s">
        <v>520</v>
      </c>
      <c r="J12" s="17" t="s">
        <v>521</v>
      </c>
      <c r="K12" s="17" t="s">
        <v>522</v>
      </c>
      <c r="L12" s="17" t="s">
        <v>523</v>
      </c>
      <c r="M12" s="17" t="s">
        <v>524</v>
      </c>
      <c r="N12" s="17" t="s">
        <v>525</v>
      </c>
      <c r="O12" s="17" t="s">
        <v>526</v>
      </c>
      <c r="R12" s="17" t="s">
        <v>527</v>
      </c>
      <c r="S12" s="17" t="s">
        <v>528</v>
      </c>
      <c r="T12" s="17" t="s">
        <v>529</v>
      </c>
      <c r="U12" s="17" t="s">
        <v>530</v>
      </c>
      <c r="V12" s="17" t="s">
        <v>531</v>
      </c>
      <c r="W12" s="17" t="s">
        <v>532</v>
      </c>
      <c r="X12" s="17" t="s">
        <v>533</v>
      </c>
      <c r="Y12" s="17" t="s">
        <v>534</v>
      </c>
      <c r="Z12" s="17" t="s">
        <v>535</v>
      </c>
      <c r="AA12" s="17"/>
      <c r="AB12" s="17" t="s">
        <v>536</v>
      </c>
      <c r="AC12" s="17" t="s">
        <v>537</v>
      </c>
      <c r="AD12" s="17" t="s">
        <v>538</v>
      </c>
      <c r="AE12" s="17" t="s">
        <v>539</v>
      </c>
      <c r="AH12" s="17"/>
    </row>
    <row r="13" spans="2:37" x14ac:dyDescent="0.25">
      <c r="C13" s="17" t="s">
        <v>540</v>
      </c>
      <c r="D13" s="17"/>
      <c r="E13" s="17" t="s">
        <v>541</v>
      </c>
      <c r="F13" s="17" t="s">
        <v>542</v>
      </c>
      <c r="G13" s="17" t="s">
        <v>543</v>
      </c>
      <c r="H13" s="17" t="s">
        <v>544</v>
      </c>
      <c r="I13" s="17" t="s">
        <v>545</v>
      </c>
      <c r="J13" s="17" t="s">
        <v>546</v>
      </c>
      <c r="K13" s="17" t="s">
        <v>244</v>
      </c>
      <c r="L13" s="17" t="s">
        <v>547</v>
      </c>
      <c r="M13" s="17" t="s">
        <v>548</v>
      </c>
      <c r="N13" s="17" t="s">
        <v>549</v>
      </c>
      <c r="O13" s="17" t="s">
        <v>550</v>
      </c>
      <c r="R13" s="17" t="s">
        <v>551</v>
      </c>
      <c r="S13" s="17" t="s">
        <v>552</v>
      </c>
      <c r="T13" s="17" t="s">
        <v>553</v>
      </c>
      <c r="U13" s="17" t="s">
        <v>554</v>
      </c>
      <c r="V13" s="17" t="s">
        <v>379</v>
      </c>
      <c r="W13" s="17" t="s">
        <v>555</v>
      </c>
      <c r="X13" s="17" t="s">
        <v>556</v>
      </c>
      <c r="Y13" s="17" t="s">
        <v>557</v>
      </c>
      <c r="Z13" s="17" t="s">
        <v>558</v>
      </c>
      <c r="AA13" s="17"/>
      <c r="AB13" s="17" t="s">
        <v>559</v>
      </c>
      <c r="AC13" s="17" t="s">
        <v>560</v>
      </c>
      <c r="AD13" s="17" t="s">
        <v>561</v>
      </c>
      <c r="AE13" s="17" t="s">
        <v>330</v>
      </c>
      <c r="AH13" s="17"/>
    </row>
    <row r="14" spans="2:37" x14ac:dyDescent="0.25">
      <c r="C14" s="17" t="s">
        <v>562</v>
      </c>
      <c r="D14" s="17"/>
      <c r="E14" s="17" t="s">
        <v>563</v>
      </c>
      <c r="F14" s="17" t="s">
        <v>564</v>
      </c>
      <c r="G14" s="17" t="s">
        <v>212</v>
      </c>
      <c r="H14" s="17" t="s">
        <v>565</v>
      </c>
      <c r="I14" s="17" t="s">
        <v>566</v>
      </c>
      <c r="J14" s="17" t="s">
        <v>567</v>
      </c>
      <c r="K14" s="17" t="s">
        <v>568</v>
      </c>
      <c r="L14" s="17" t="s">
        <v>569</v>
      </c>
      <c r="M14" s="17" t="s">
        <v>570</v>
      </c>
      <c r="N14" s="17" t="s">
        <v>571</v>
      </c>
      <c r="O14" s="17" t="s">
        <v>572</v>
      </c>
      <c r="R14" s="17" t="s">
        <v>573</v>
      </c>
      <c r="S14" s="17" t="s">
        <v>574</v>
      </c>
      <c r="T14" s="17" t="s">
        <v>575</v>
      </c>
      <c r="U14" s="17" t="s">
        <v>575</v>
      </c>
      <c r="V14" s="17" t="s">
        <v>576</v>
      </c>
      <c r="W14" s="17" t="s">
        <v>577</v>
      </c>
      <c r="X14" s="17" t="s">
        <v>578</v>
      </c>
      <c r="Z14" s="17" t="s">
        <v>579</v>
      </c>
      <c r="AA14" s="17"/>
      <c r="AB14" s="17" t="s">
        <v>580</v>
      </c>
      <c r="AC14" s="17" t="s">
        <v>581</v>
      </c>
      <c r="AD14" s="17" t="s">
        <v>582</v>
      </c>
      <c r="AE14" s="17" t="s">
        <v>583</v>
      </c>
      <c r="AH14" s="17"/>
    </row>
    <row r="15" spans="2:37" x14ac:dyDescent="0.25">
      <c r="C15" s="17" t="s">
        <v>584</v>
      </c>
      <c r="D15" s="17"/>
      <c r="E15" s="17" t="s">
        <v>371</v>
      </c>
      <c r="F15" s="17" t="s">
        <v>585</v>
      </c>
      <c r="G15" s="17" t="s">
        <v>586</v>
      </c>
      <c r="H15" s="17" t="s">
        <v>587</v>
      </c>
      <c r="I15" s="17" t="s">
        <v>588</v>
      </c>
      <c r="J15" s="17" t="s">
        <v>589</v>
      </c>
      <c r="K15" s="17" t="s">
        <v>590</v>
      </c>
      <c r="L15" s="17" t="s">
        <v>591</v>
      </c>
      <c r="M15" s="17" t="s">
        <v>592</v>
      </c>
      <c r="N15" s="17" t="s">
        <v>593</v>
      </c>
      <c r="O15" s="17" t="s">
        <v>594</v>
      </c>
      <c r="R15" s="17" t="s">
        <v>595</v>
      </c>
      <c r="S15" s="17" t="s">
        <v>596</v>
      </c>
      <c r="T15" s="17" t="s">
        <v>597</v>
      </c>
      <c r="U15" s="17" t="s">
        <v>598</v>
      </c>
      <c r="V15" s="17" t="s">
        <v>599</v>
      </c>
      <c r="W15" s="17" t="s">
        <v>600</v>
      </c>
      <c r="X15" s="17"/>
      <c r="Z15" s="17" t="s">
        <v>601</v>
      </c>
      <c r="AA15" s="17"/>
      <c r="AB15" s="17" t="s">
        <v>602</v>
      </c>
      <c r="AC15" s="17" t="s">
        <v>603</v>
      </c>
      <c r="AD15" s="17" t="s">
        <v>604</v>
      </c>
      <c r="AE15" s="17" t="s">
        <v>605</v>
      </c>
    </row>
    <row r="16" spans="2:37" x14ac:dyDescent="0.25">
      <c r="C16" s="17" t="s">
        <v>307</v>
      </c>
      <c r="D16" s="17"/>
      <c r="E16" s="17" t="s">
        <v>606</v>
      </c>
      <c r="F16" s="17" t="s">
        <v>607</v>
      </c>
      <c r="G16" s="17" t="s">
        <v>608</v>
      </c>
      <c r="H16" s="17" t="s">
        <v>609</v>
      </c>
      <c r="I16" s="17" t="s">
        <v>610</v>
      </c>
      <c r="J16" s="17" t="s">
        <v>611</v>
      </c>
      <c r="K16" s="17" t="s">
        <v>612</v>
      </c>
      <c r="L16" s="17" t="s">
        <v>613</v>
      </c>
      <c r="M16" s="17" t="s">
        <v>614</v>
      </c>
      <c r="N16" s="17" t="s">
        <v>615</v>
      </c>
      <c r="O16" s="17" t="s">
        <v>616</v>
      </c>
      <c r="R16" s="17" t="s">
        <v>617</v>
      </c>
      <c r="S16" s="17" t="s">
        <v>618</v>
      </c>
      <c r="T16" s="17" t="s">
        <v>619</v>
      </c>
      <c r="U16" s="17" t="s">
        <v>620</v>
      </c>
      <c r="V16" s="17" t="s">
        <v>621</v>
      </c>
      <c r="W16" s="17" t="s">
        <v>622</v>
      </c>
      <c r="X16" s="17"/>
      <c r="AB16" s="17" t="s">
        <v>623</v>
      </c>
      <c r="AC16" s="17" t="s">
        <v>624</v>
      </c>
      <c r="AD16" s="17" t="s">
        <v>625</v>
      </c>
      <c r="AE16" s="17" t="s">
        <v>626</v>
      </c>
    </row>
    <row r="17" spans="3:31" x14ac:dyDescent="0.25">
      <c r="C17" s="17" t="s">
        <v>260</v>
      </c>
      <c r="D17" s="17"/>
      <c r="E17" s="17" t="s">
        <v>627</v>
      </c>
      <c r="F17" s="17" t="s">
        <v>628</v>
      </c>
      <c r="G17" s="17" t="s">
        <v>629</v>
      </c>
      <c r="H17" s="17" t="s">
        <v>630</v>
      </c>
      <c r="I17" s="17" t="s">
        <v>631</v>
      </c>
      <c r="J17" s="17" t="s">
        <v>632</v>
      </c>
      <c r="K17" s="17" t="s">
        <v>633</v>
      </c>
      <c r="L17" s="17" t="s">
        <v>528</v>
      </c>
      <c r="M17" s="17" t="s">
        <v>634</v>
      </c>
      <c r="N17" s="17" t="s">
        <v>635</v>
      </c>
      <c r="O17" s="17" t="s">
        <v>636</v>
      </c>
      <c r="R17" s="17" t="s">
        <v>637</v>
      </c>
      <c r="T17" s="17" t="s">
        <v>638</v>
      </c>
      <c r="U17" s="17" t="s">
        <v>639</v>
      </c>
      <c r="V17" s="17" t="s">
        <v>640</v>
      </c>
      <c r="W17" s="17" t="s">
        <v>641</v>
      </c>
      <c r="X17" s="17"/>
      <c r="AB17" s="17" t="s">
        <v>642</v>
      </c>
      <c r="AC17" s="17" t="s">
        <v>643</v>
      </c>
      <c r="AD17" s="17" t="s">
        <v>644</v>
      </c>
      <c r="AE17" s="17" t="s">
        <v>645</v>
      </c>
    </row>
    <row r="18" spans="3:31" x14ac:dyDescent="0.25">
      <c r="C18" s="17" t="s">
        <v>381</v>
      </c>
      <c r="D18" s="17"/>
      <c r="E18" s="17" t="s">
        <v>567</v>
      </c>
      <c r="F18" s="17" t="s">
        <v>646</v>
      </c>
      <c r="G18" s="17" t="s">
        <v>647</v>
      </c>
      <c r="H18" s="17" t="s">
        <v>648</v>
      </c>
      <c r="J18" s="17" t="s">
        <v>649</v>
      </c>
      <c r="K18" s="17" t="s">
        <v>650</v>
      </c>
      <c r="L18" s="17" t="s">
        <v>651</v>
      </c>
      <c r="M18" s="17" t="s">
        <v>652</v>
      </c>
      <c r="N18" s="17" t="s">
        <v>653</v>
      </c>
      <c r="O18" s="17" t="s">
        <v>654</v>
      </c>
      <c r="R18" s="17" t="s">
        <v>655</v>
      </c>
      <c r="T18" s="17" t="s">
        <v>656</v>
      </c>
      <c r="U18" s="17" t="s">
        <v>657</v>
      </c>
      <c r="V18" s="17" t="s">
        <v>658</v>
      </c>
      <c r="W18" s="17" t="s">
        <v>659</v>
      </c>
      <c r="X18" s="17"/>
      <c r="AB18" s="17" t="s">
        <v>660</v>
      </c>
      <c r="AC18" s="17" t="s">
        <v>661</v>
      </c>
      <c r="AD18" s="17" t="s">
        <v>662</v>
      </c>
      <c r="AE18" s="17" t="s">
        <v>663</v>
      </c>
    </row>
    <row r="19" spans="3:31" x14ac:dyDescent="0.25">
      <c r="C19" s="17" t="s">
        <v>664</v>
      </c>
      <c r="D19" s="17"/>
      <c r="E19" s="17" t="s">
        <v>665</v>
      </c>
      <c r="F19" s="17" t="s">
        <v>666</v>
      </c>
      <c r="G19" s="17" t="s">
        <v>667</v>
      </c>
      <c r="H19" s="17" t="s">
        <v>668</v>
      </c>
      <c r="J19" s="17" t="s">
        <v>669</v>
      </c>
      <c r="K19" s="17" t="s">
        <v>670</v>
      </c>
      <c r="L19" s="17" t="s">
        <v>671</v>
      </c>
      <c r="M19" s="17" t="s">
        <v>672</v>
      </c>
      <c r="N19" s="17" t="s">
        <v>673</v>
      </c>
      <c r="O19" s="17" t="s">
        <v>674</v>
      </c>
      <c r="R19" s="17" t="s">
        <v>675</v>
      </c>
      <c r="T19" s="17" t="s">
        <v>676</v>
      </c>
      <c r="U19" s="17" t="s">
        <v>677</v>
      </c>
      <c r="V19" s="17" t="s">
        <v>678</v>
      </c>
      <c r="W19" s="17" t="s">
        <v>679</v>
      </c>
      <c r="X19" s="17"/>
      <c r="AB19" s="17" t="s">
        <v>397</v>
      </c>
      <c r="AC19" s="17" t="s">
        <v>680</v>
      </c>
      <c r="AD19" s="17" t="s">
        <v>681</v>
      </c>
      <c r="AE19" s="17" t="s">
        <v>682</v>
      </c>
    </row>
    <row r="20" spans="3:31" x14ac:dyDescent="0.25">
      <c r="C20" s="17" t="s">
        <v>683</v>
      </c>
      <c r="D20" s="17"/>
      <c r="E20" s="17" t="s">
        <v>684</v>
      </c>
      <c r="F20" s="17" t="s">
        <v>685</v>
      </c>
      <c r="G20" s="17" t="s">
        <v>686</v>
      </c>
      <c r="H20" s="17" t="s">
        <v>687</v>
      </c>
      <c r="J20" s="17" t="s">
        <v>618</v>
      </c>
      <c r="K20" s="17" t="s">
        <v>688</v>
      </c>
      <c r="L20" s="17" t="s">
        <v>689</v>
      </c>
      <c r="M20" s="17" t="s">
        <v>690</v>
      </c>
      <c r="N20" s="17" t="s">
        <v>691</v>
      </c>
      <c r="O20" s="17" t="s">
        <v>692</v>
      </c>
      <c r="R20" s="17" t="s">
        <v>693</v>
      </c>
      <c r="T20" s="17" t="s">
        <v>694</v>
      </c>
      <c r="U20" s="17" t="s">
        <v>695</v>
      </c>
      <c r="V20" s="17" t="s">
        <v>696</v>
      </c>
      <c r="W20" s="17" t="s">
        <v>697</v>
      </c>
      <c r="X20" s="17"/>
      <c r="AB20" s="17" t="s">
        <v>698</v>
      </c>
      <c r="AC20" s="17" t="s">
        <v>699</v>
      </c>
      <c r="AD20" s="17" t="s">
        <v>700</v>
      </c>
      <c r="AE20" s="17" t="s">
        <v>701</v>
      </c>
    </row>
    <row r="21" spans="3:31" x14ac:dyDescent="0.25">
      <c r="C21" s="17" t="s">
        <v>702</v>
      </c>
      <c r="D21" s="17"/>
      <c r="E21" s="17" t="s">
        <v>703</v>
      </c>
      <c r="F21" s="17" t="s">
        <v>704</v>
      </c>
      <c r="G21" s="17" t="s">
        <v>705</v>
      </c>
      <c r="H21" s="17" t="s">
        <v>230</v>
      </c>
      <c r="K21" s="17" t="s">
        <v>706</v>
      </c>
      <c r="L21" s="17" t="s">
        <v>707</v>
      </c>
      <c r="M21" s="17" t="s">
        <v>708</v>
      </c>
      <c r="N21" s="17" t="s">
        <v>709</v>
      </c>
      <c r="O21" s="17" t="s">
        <v>710</v>
      </c>
      <c r="R21" s="17" t="s">
        <v>711</v>
      </c>
      <c r="T21" s="17" t="s">
        <v>712</v>
      </c>
      <c r="U21" s="17" t="s">
        <v>713</v>
      </c>
      <c r="V21" s="17" t="s">
        <v>714</v>
      </c>
      <c r="W21" s="17" t="s">
        <v>715</v>
      </c>
      <c r="X21" s="17"/>
      <c r="AB21" s="17" t="s">
        <v>716</v>
      </c>
      <c r="AC21" s="17" t="s">
        <v>717</v>
      </c>
      <c r="AD21" s="17" t="s">
        <v>718</v>
      </c>
      <c r="AE21" s="17" t="s">
        <v>719</v>
      </c>
    </row>
    <row r="22" spans="3:31" x14ac:dyDescent="0.25">
      <c r="C22" s="17" t="s">
        <v>462</v>
      </c>
      <c r="D22" s="17"/>
      <c r="E22" s="17" t="s">
        <v>720</v>
      </c>
      <c r="F22" s="17" t="s">
        <v>721</v>
      </c>
      <c r="G22" s="17" t="s">
        <v>722</v>
      </c>
      <c r="H22" s="17" t="s">
        <v>723</v>
      </c>
      <c r="K22" s="17" t="s">
        <v>724</v>
      </c>
      <c r="L22" s="17" t="s">
        <v>725</v>
      </c>
      <c r="M22" s="17" t="s">
        <v>726</v>
      </c>
      <c r="N22" s="17" t="s">
        <v>727</v>
      </c>
      <c r="O22" s="17" t="s">
        <v>728</v>
      </c>
      <c r="R22" s="17" t="s">
        <v>729</v>
      </c>
      <c r="T22" s="17" t="s">
        <v>730</v>
      </c>
      <c r="U22" s="17" t="s">
        <v>731</v>
      </c>
      <c r="V22" s="17" t="s">
        <v>522</v>
      </c>
      <c r="W22" s="17" t="s">
        <v>732</v>
      </c>
      <c r="X22" s="17"/>
      <c r="AB22" s="17" t="s">
        <v>733</v>
      </c>
      <c r="AC22" s="17" t="s">
        <v>734</v>
      </c>
      <c r="AD22" s="17" t="s">
        <v>735</v>
      </c>
      <c r="AE22" s="17" t="s">
        <v>736</v>
      </c>
    </row>
    <row r="23" spans="3:31" x14ac:dyDescent="0.25">
      <c r="C23" s="17" t="s">
        <v>737</v>
      </c>
      <c r="D23" s="17"/>
      <c r="E23" s="17" t="s">
        <v>738</v>
      </c>
      <c r="F23" s="17" t="s">
        <v>739</v>
      </c>
      <c r="G23" s="17" t="s">
        <v>740</v>
      </c>
      <c r="H23" s="17" t="s">
        <v>741</v>
      </c>
      <c r="K23" s="17" t="s">
        <v>742</v>
      </c>
      <c r="L23" s="17" t="s">
        <v>743</v>
      </c>
      <c r="M23" s="17" t="s">
        <v>744</v>
      </c>
      <c r="N23" s="17" t="s">
        <v>745</v>
      </c>
      <c r="O23" s="17" t="s">
        <v>746</v>
      </c>
      <c r="R23" s="17" t="s">
        <v>747</v>
      </c>
      <c r="T23" s="17" t="s">
        <v>723</v>
      </c>
      <c r="U23" s="17" t="s">
        <v>748</v>
      </c>
      <c r="V23" s="17" t="s">
        <v>749</v>
      </c>
      <c r="W23" s="17" t="s">
        <v>750</v>
      </c>
      <c r="X23" s="17"/>
      <c r="AB23" s="17" t="s">
        <v>751</v>
      </c>
      <c r="AC23" s="17" t="s">
        <v>752</v>
      </c>
      <c r="AD23" s="17" t="s">
        <v>753</v>
      </c>
      <c r="AE23" s="17" t="s">
        <v>754</v>
      </c>
    </row>
    <row r="24" spans="3:31" x14ac:dyDescent="0.25">
      <c r="C24" s="17" t="s">
        <v>495</v>
      </c>
      <c r="D24" s="17"/>
      <c r="E24" s="17" t="s">
        <v>755</v>
      </c>
      <c r="F24" s="18" t="s">
        <v>756</v>
      </c>
      <c r="G24" s="17" t="s">
        <v>757</v>
      </c>
      <c r="H24" s="17" t="s">
        <v>758</v>
      </c>
      <c r="K24" s="17" t="s">
        <v>759</v>
      </c>
      <c r="L24" s="17" t="s">
        <v>760</v>
      </c>
      <c r="M24" s="17" t="s">
        <v>761</v>
      </c>
      <c r="N24" s="17" t="s">
        <v>762</v>
      </c>
      <c r="O24" s="17" t="s">
        <v>763</v>
      </c>
      <c r="R24" s="17" t="s">
        <v>648</v>
      </c>
      <c r="T24" s="17" t="s">
        <v>764</v>
      </c>
      <c r="U24" s="17" t="s">
        <v>520</v>
      </c>
      <c r="V24" s="17" t="s">
        <v>765</v>
      </c>
      <c r="W24" s="17" t="s">
        <v>766</v>
      </c>
      <c r="X24" s="17"/>
      <c r="AB24" s="17" t="s">
        <v>767</v>
      </c>
      <c r="AC24" s="17" t="s">
        <v>768</v>
      </c>
      <c r="AD24" s="17" t="s">
        <v>769</v>
      </c>
      <c r="AE24" s="17" t="s">
        <v>770</v>
      </c>
    </row>
    <row r="25" spans="3:31" x14ac:dyDescent="0.25">
      <c r="C25" s="17" t="s">
        <v>771</v>
      </c>
      <c r="D25" s="17"/>
      <c r="F25" s="17" t="s">
        <v>742</v>
      </c>
      <c r="G25" s="17" t="s">
        <v>772</v>
      </c>
      <c r="H25" s="17" t="s">
        <v>773</v>
      </c>
      <c r="K25" s="17" t="s">
        <v>774</v>
      </c>
      <c r="L25" s="17" t="s">
        <v>775</v>
      </c>
      <c r="M25" s="17" t="s">
        <v>776</v>
      </c>
      <c r="N25" s="17" t="s">
        <v>777</v>
      </c>
      <c r="O25" s="17" t="s">
        <v>607</v>
      </c>
      <c r="R25" s="17" t="s">
        <v>778</v>
      </c>
      <c r="T25" s="17" t="s">
        <v>779</v>
      </c>
      <c r="U25" s="17" t="s">
        <v>780</v>
      </c>
      <c r="V25" s="17" t="s">
        <v>781</v>
      </c>
      <c r="W25" s="17" t="s">
        <v>782</v>
      </c>
      <c r="X25" s="17"/>
      <c r="AB25" s="17" t="s">
        <v>783</v>
      </c>
      <c r="AC25" s="17" t="s">
        <v>233</v>
      </c>
      <c r="AD25" s="17" t="s">
        <v>784</v>
      </c>
      <c r="AE25" s="17" t="s">
        <v>537</v>
      </c>
    </row>
    <row r="26" spans="3:31" x14ac:dyDescent="0.25">
      <c r="C26" s="17" t="s">
        <v>785</v>
      </c>
      <c r="D26" s="17"/>
      <c r="F26" s="17" t="s">
        <v>786</v>
      </c>
      <c r="G26" s="17" t="s">
        <v>787</v>
      </c>
      <c r="H26" s="17" t="s">
        <v>788</v>
      </c>
      <c r="K26" s="17" t="s">
        <v>789</v>
      </c>
      <c r="L26" s="17" t="s">
        <v>790</v>
      </c>
      <c r="M26" s="17" t="s">
        <v>687</v>
      </c>
      <c r="N26" s="17" t="s">
        <v>791</v>
      </c>
      <c r="O26" s="17" t="s">
        <v>792</v>
      </c>
      <c r="R26" s="17" t="s">
        <v>793</v>
      </c>
      <c r="T26" s="17" t="s">
        <v>794</v>
      </c>
      <c r="U26" s="17" t="s">
        <v>795</v>
      </c>
      <c r="V26" s="17" t="s">
        <v>796</v>
      </c>
      <c r="W26" s="17" t="s">
        <v>797</v>
      </c>
      <c r="X26" s="17"/>
      <c r="AB26" s="17" t="s">
        <v>798</v>
      </c>
      <c r="AC26" s="17" t="s">
        <v>799</v>
      </c>
      <c r="AD26" s="17" t="s">
        <v>800</v>
      </c>
      <c r="AE26" s="17" t="s">
        <v>357</v>
      </c>
    </row>
    <row r="27" spans="3:31" x14ac:dyDescent="0.25">
      <c r="C27" s="17" t="s">
        <v>801</v>
      </c>
      <c r="D27" s="17"/>
      <c r="F27" s="17" t="s">
        <v>802</v>
      </c>
      <c r="G27" s="17" t="s">
        <v>803</v>
      </c>
      <c r="H27" s="17" t="s">
        <v>804</v>
      </c>
      <c r="K27" s="17" t="s">
        <v>805</v>
      </c>
      <c r="M27" s="17" t="s">
        <v>806</v>
      </c>
      <c r="N27" s="17" t="s">
        <v>807</v>
      </c>
      <c r="O27" s="17" t="s">
        <v>808</v>
      </c>
      <c r="R27" s="17" t="s">
        <v>809</v>
      </c>
      <c r="T27" s="17" t="s">
        <v>810</v>
      </c>
      <c r="U27" s="17" t="s">
        <v>811</v>
      </c>
      <c r="V27" s="17" t="s">
        <v>812</v>
      </c>
      <c r="W27" s="17" t="s">
        <v>813</v>
      </c>
      <c r="X27" s="17"/>
      <c r="AB27" s="17" t="s">
        <v>814</v>
      </c>
      <c r="AC27" s="17" t="s">
        <v>815</v>
      </c>
      <c r="AD27" s="17" t="s">
        <v>816</v>
      </c>
      <c r="AE27" s="17" t="s">
        <v>817</v>
      </c>
    </row>
    <row r="28" spans="3:31" x14ac:dyDescent="0.25">
      <c r="C28" s="17" t="s">
        <v>212</v>
      </c>
      <c r="D28" s="17"/>
      <c r="F28" s="17" t="s">
        <v>818</v>
      </c>
      <c r="G28" s="17" t="s">
        <v>819</v>
      </c>
      <c r="H28" s="17" t="s">
        <v>820</v>
      </c>
      <c r="K28" s="17" t="s">
        <v>821</v>
      </c>
      <c r="M28" s="17" t="s">
        <v>822</v>
      </c>
      <c r="N28" s="17" t="s">
        <v>823</v>
      </c>
      <c r="O28" s="17" t="s">
        <v>824</v>
      </c>
      <c r="R28" s="17" t="s">
        <v>825</v>
      </c>
      <c r="T28" s="17" t="s">
        <v>826</v>
      </c>
      <c r="U28" s="17" t="s">
        <v>827</v>
      </c>
      <c r="V28" s="17" t="s">
        <v>828</v>
      </c>
      <c r="W28" s="17" t="s">
        <v>829</v>
      </c>
      <c r="X28" s="17"/>
      <c r="AB28" s="17" t="s">
        <v>830</v>
      </c>
      <c r="AD28" s="17" t="s">
        <v>831</v>
      </c>
      <c r="AE28" s="17" t="s">
        <v>832</v>
      </c>
    </row>
    <row r="29" spans="3:31" x14ac:dyDescent="0.25">
      <c r="C29" s="17" t="s">
        <v>833</v>
      </c>
      <c r="D29" s="17"/>
      <c r="F29" s="17" t="s">
        <v>834</v>
      </c>
      <c r="G29" s="17" t="s">
        <v>835</v>
      </c>
      <c r="K29" s="17" t="s">
        <v>836</v>
      </c>
      <c r="M29" s="17" t="s">
        <v>837</v>
      </c>
      <c r="N29" s="17" t="s">
        <v>838</v>
      </c>
      <c r="O29" s="17" t="s">
        <v>839</v>
      </c>
      <c r="R29" s="17" t="s">
        <v>840</v>
      </c>
      <c r="T29" s="17" t="s">
        <v>841</v>
      </c>
      <c r="U29" s="17" t="s">
        <v>775</v>
      </c>
      <c r="V29" s="17" t="s">
        <v>842</v>
      </c>
      <c r="W29" s="17" t="s">
        <v>491</v>
      </c>
      <c r="X29" s="17"/>
      <c r="AB29" s="17" t="s">
        <v>607</v>
      </c>
      <c r="AD29" s="17" t="s">
        <v>843</v>
      </c>
      <c r="AE29" s="17" t="s">
        <v>844</v>
      </c>
    </row>
    <row r="30" spans="3:31" x14ac:dyDescent="0.25">
      <c r="C30" s="17" t="s">
        <v>845</v>
      </c>
      <c r="D30" s="17"/>
      <c r="F30" s="17" t="s">
        <v>846</v>
      </c>
      <c r="G30" s="17" t="s">
        <v>847</v>
      </c>
      <c r="K30" s="17" t="s">
        <v>848</v>
      </c>
      <c r="M30" s="17" t="s">
        <v>849</v>
      </c>
      <c r="O30" s="17" t="s">
        <v>850</v>
      </c>
      <c r="R30" s="17" t="s">
        <v>851</v>
      </c>
      <c r="T30" s="17" t="s">
        <v>852</v>
      </c>
      <c r="U30" s="17" t="s">
        <v>853</v>
      </c>
      <c r="V30" s="17" t="s">
        <v>854</v>
      </c>
      <c r="W30" s="17" t="s">
        <v>855</v>
      </c>
      <c r="X30" s="17"/>
      <c r="AB30" s="17" t="s">
        <v>856</v>
      </c>
      <c r="AD30" s="17" t="s">
        <v>857</v>
      </c>
      <c r="AE30" s="17" t="s">
        <v>780</v>
      </c>
    </row>
    <row r="31" spans="3:31" x14ac:dyDescent="0.25">
      <c r="C31" s="17" t="s">
        <v>858</v>
      </c>
      <c r="D31" s="17"/>
      <c r="F31" s="17" t="s">
        <v>859</v>
      </c>
      <c r="G31" s="17" t="s">
        <v>860</v>
      </c>
      <c r="K31" s="17" t="s">
        <v>861</v>
      </c>
      <c r="M31" s="17" t="s">
        <v>862</v>
      </c>
      <c r="O31" s="17" t="s">
        <v>863</v>
      </c>
      <c r="R31" s="17" t="s">
        <v>864</v>
      </c>
      <c r="T31" s="17" t="s">
        <v>865</v>
      </c>
      <c r="V31" s="17" t="s">
        <v>866</v>
      </c>
      <c r="W31" s="17" t="s">
        <v>867</v>
      </c>
      <c r="X31" s="17"/>
      <c r="AB31" s="17" t="s">
        <v>868</v>
      </c>
      <c r="AD31" s="17" t="s">
        <v>869</v>
      </c>
      <c r="AE31" s="17" t="s">
        <v>870</v>
      </c>
    </row>
    <row r="32" spans="3:31" x14ac:dyDescent="0.25">
      <c r="C32" s="17" t="s">
        <v>871</v>
      </c>
      <c r="D32" s="17"/>
      <c r="F32" s="17" t="s">
        <v>872</v>
      </c>
      <c r="G32" s="17" t="s">
        <v>873</v>
      </c>
      <c r="K32" s="17" t="s">
        <v>874</v>
      </c>
      <c r="O32" s="17" t="s">
        <v>875</v>
      </c>
      <c r="R32" s="17" t="s">
        <v>876</v>
      </c>
      <c r="V32" s="17" t="s">
        <v>877</v>
      </c>
      <c r="W32" s="17" t="s">
        <v>878</v>
      </c>
      <c r="X32" s="17"/>
      <c r="AB32" s="17" t="s">
        <v>879</v>
      </c>
      <c r="AD32" s="17" t="s">
        <v>880</v>
      </c>
      <c r="AE32" s="17" t="s">
        <v>881</v>
      </c>
    </row>
    <row r="33" spans="3:31" x14ac:dyDescent="0.25">
      <c r="C33" s="17" t="s">
        <v>882</v>
      </c>
      <c r="D33" s="17"/>
      <c r="F33" s="17" t="s">
        <v>883</v>
      </c>
      <c r="G33" s="17" t="s">
        <v>884</v>
      </c>
      <c r="K33" s="17" t="s">
        <v>885</v>
      </c>
      <c r="O33" s="17" t="s">
        <v>886</v>
      </c>
      <c r="R33" s="17" t="s">
        <v>887</v>
      </c>
      <c r="V33" s="17" t="s">
        <v>888</v>
      </c>
      <c r="W33" s="17" t="s">
        <v>889</v>
      </c>
      <c r="X33" s="17"/>
      <c r="AB33" s="17" t="s">
        <v>890</v>
      </c>
      <c r="AD33" s="17" t="s">
        <v>891</v>
      </c>
      <c r="AE33" s="17" t="s">
        <v>752</v>
      </c>
    </row>
    <row r="34" spans="3:31" x14ac:dyDescent="0.25">
      <c r="C34" s="17" t="s">
        <v>892</v>
      </c>
      <c r="D34" s="17"/>
      <c r="F34" s="17" t="s">
        <v>893</v>
      </c>
      <c r="G34" s="17" t="s">
        <v>894</v>
      </c>
      <c r="K34" s="17" t="s">
        <v>895</v>
      </c>
      <c r="O34" s="17" t="s">
        <v>896</v>
      </c>
      <c r="R34" s="17" t="s">
        <v>897</v>
      </c>
      <c r="V34" s="17" t="s">
        <v>537</v>
      </c>
      <c r="W34" s="17" t="s">
        <v>533</v>
      </c>
      <c r="X34" s="17"/>
      <c r="AB34" s="17" t="s">
        <v>898</v>
      </c>
      <c r="AD34" s="17" t="s">
        <v>899</v>
      </c>
      <c r="AE34" s="17" t="s">
        <v>900</v>
      </c>
    </row>
    <row r="35" spans="3:31" x14ac:dyDescent="0.25">
      <c r="C35" s="17" t="s">
        <v>901</v>
      </c>
      <c r="D35" s="17"/>
      <c r="F35" s="17" t="s">
        <v>902</v>
      </c>
      <c r="G35" s="17" t="s">
        <v>903</v>
      </c>
      <c r="K35" s="17" t="s">
        <v>904</v>
      </c>
      <c r="O35" s="17" t="s">
        <v>905</v>
      </c>
      <c r="R35" s="17" t="s">
        <v>906</v>
      </c>
      <c r="V35" s="17" t="s">
        <v>907</v>
      </c>
      <c r="W35" s="17" t="s">
        <v>908</v>
      </c>
      <c r="X35" s="17"/>
      <c r="AB35" s="17" t="s">
        <v>909</v>
      </c>
      <c r="AD35" s="17" t="s">
        <v>910</v>
      </c>
      <c r="AE35" s="17" t="s">
        <v>911</v>
      </c>
    </row>
    <row r="36" spans="3:31" x14ac:dyDescent="0.25">
      <c r="C36" s="17" t="s">
        <v>912</v>
      </c>
      <c r="D36" s="17"/>
      <c r="F36" s="17" t="s">
        <v>913</v>
      </c>
      <c r="G36" s="17" t="s">
        <v>914</v>
      </c>
      <c r="K36" s="17" t="s">
        <v>915</v>
      </c>
      <c r="O36" s="17" t="s">
        <v>916</v>
      </c>
      <c r="R36" s="17" t="s">
        <v>917</v>
      </c>
      <c r="V36" s="17" t="s">
        <v>918</v>
      </c>
      <c r="W36" s="17" t="s">
        <v>919</v>
      </c>
      <c r="X36" s="17"/>
      <c r="AB36" s="17" t="s">
        <v>920</v>
      </c>
      <c r="AD36" s="17" t="s">
        <v>921</v>
      </c>
      <c r="AE36" s="17" t="s">
        <v>922</v>
      </c>
    </row>
    <row r="37" spans="3:31" x14ac:dyDescent="0.25">
      <c r="C37" s="17" t="s">
        <v>923</v>
      </c>
      <c r="D37" s="17"/>
      <c r="F37" s="17" t="s">
        <v>924</v>
      </c>
      <c r="G37" s="17" t="s">
        <v>925</v>
      </c>
      <c r="K37" s="17" t="s">
        <v>926</v>
      </c>
      <c r="O37" s="17" t="s">
        <v>927</v>
      </c>
      <c r="R37" s="17" t="s">
        <v>928</v>
      </c>
      <c r="V37" s="17" t="s">
        <v>929</v>
      </c>
      <c r="W37" s="17" t="s">
        <v>930</v>
      </c>
      <c r="X37" s="17"/>
      <c r="AB37" s="17" t="s">
        <v>931</v>
      </c>
      <c r="AD37" s="17" t="s">
        <v>932</v>
      </c>
      <c r="AE37" s="17" t="s">
        <v>933</v>
      </c>
    </row>
    <row r="38" spans="3:31" x14ac:dyDescent="0.25">
      <c r="C38" s="17" t="s">
        <v>934</v>
      </c>
      <c r="D38" s="17"/>
      <c r="F38" s="17" t="s">
        <v>895</v>
      </c>
      <c r="G38" s="17" t="s">
        <v>935</v>
      </c>
      <c r="K38" s="17" t="s">
        <v>233</v>
      </c>
      <c r="O38" s="17" t="s">
        <v>554</v>
      </c>
      <c r="R38" s="17" t="s">
        <v>936</v>
      </c>
      <c r="V38" s="17" t="s">
        <v>937</v>
      </c>
      <c r="W38" s="17" t="s">
        <v>938</v>
      </c>
      <c r="X38" s="17"/>
      <c r="AB38" s="17" t="s">
        <v>939</v>
      </c>
      <c r="AD38" s="17" t="s">
        <v>940</v>
      </c>
      <c r="AE38" s="17" t="s">
        <v>941</v>
      </c>
    </row>
    <row r="39" spans="3:31" x14ac:dyDescent="0.25">
      <c r="C39" s="17" t="s">
        <v>942</v>
      </c>
      <c r="D39" s="17"/>
      <c r="F39" s="17" t="s">
        <v>943</v>
      </c>
      <c r="G39" s="17" t="s">
        <v>944</v>
      </c>
      <c r="K39" s="17" t="s">
        <v>945</v>
      </c>
      <c r="O39" s="17" t="s">
        <v>946</v>
      </c>
      <c r="V39" s="17" t="s">
        <v>947</v>
      </c>
      <c r="W39" s="17" t="s">
        <v>948</v>
      </c>
      <c r="X39" s="17"/>
      <c r="AB39" s="17" t="s">
        <v>573</v>
      </c>
      <c r="AD39" s="17" t="s">
        <v>949</v>
      </c>
      <c r="AE39" s="17" t="s">
        <v>950</v>
      </c>
    </row>
    <row r="40" spans="3:31" x14ac:dyDescent="0.25">
      <c r="C40" s="17" t="s">
        <v>733</v>
      </c>
      <c r="D40" s="17"/>
      <c r="F40" s="17" t="s">
        <v>951</v>
      </c>
      <c r="G40" s="17" t="s">
        <v>952</v>
      </c>
      <c r="K40" s="17" t="s">
        <v>953</v>
      </c>
      <c r="O40" s="17" t="s">
        <v>954</v>
      </c>
      <c r="V40" s="17" t="s">
        <v>955</v>
      </c>
      <c r="W40" s="17" t="s">
        <v>956</v>
      </c>
      <c r="X40" s="17"/>
      <c r="AB40" s="17" t="s">
        <v>957</v>
      </c>
      <c r="AD40" s="17" t="s">
        <v>958</v>
      </c>
      <c r="AE40" s="17" t="s">
        <v>959</v>
      </c>
    </row>
    <row r="41" spans="3:31" x14ac:dyDescent="0.25">
      <c r="C41" s="17" t="s">
        <v>455</v>
      </c>
      <c r="D41" s="17"/>
      <c r="F41" s="17" t="s">
        <v>960</v>
      </c>
      <c r="G41" s="17" t="s">
        <v>961</v>
      </c>
      <c r="K41" s="17" t="s">
        <v>962</v>
      </c>
      <c r="O41" s="17" t="s">
        <v>963</v>
      </c>
      <c r="V41" s="17" t="s">
        <v>226</v>
      </c>
      <c r="W41" s="17" t="s">
        <v>964</v>
      </c>
      <c r="X41" s="17"/>
      <c r="AB41" s="17" t="s">
        <v>965</v>
      </c>
      <c r="AD41" s="17" t="s">
        <v>966</v>
      </c>
      <c r="AE41" s="17" t="s">
        <v>967</v>
      </c>
    </row>
    <row r="42" spans="3:31" x14ac:dyDescent="0.25">
      <c r="C42" s="17" t="s">
        <v>968</v>
      </c>
      <c r="D42" s="17"/>
      <c r="F42" s="17" t="s">
        <v>969</v>
      </c>
      <c r="G42" s="17" t="s">
        <v>970</v>
      </c>
      <c r="K42" s="17" t="s">
        <v>971</v>
      </c>
      <c r="O42" s="17" t="s">
        <v>972</v>
      </c>
      <c r="V42" s="17" t="s">
        <v>973</v>
      </c>
      <c r="AB42" s="17" t="s">
        <v>974</v>
      </c>
      <c r="AD42" s="17" t="s">
        <v>975</v>
      </c>
      <c r="AE42" s="17" t="s">
        <v>976</v>
      </c>
    </row>
    <row r="43" spans="3:31" x14ac:dyDescent="0.25">
      <c r="C43" s="17" t="s">
        <v>977</v>
      </c>
      <c r="D43" s="17"/>
      <c r="F43" s="17" t="s">
        <v>978</v>
      </c>
      <c r="G43" s="17" t="s">
        <v>979</v>
      </c>
      <c r="K43" s="17" t="s">
        <v>980</v>
      </c>
      <c r="O43" s="17" t="s">
        <v>981</v>
      </c>
      <c r="V43" s="17" t="s">
        <v>982</v>
      </c>
      <c r="AB43" s="17" t="s">
        <v>983</v>
      </c>
      <c r="AD43" s="17" t="s">
        <v>984</v>
      </c>
      <c r="AE43" s="17" t="s">
        <v>985</v>
      </c>
    </row>
    <row r="44" spans="3:31" x14ac:dyDescent="0.25">
      <c r="C44" s="17" t="s">
        <v>986</v>
      </c>
      <c r="D44" s="17"/>
      <c r="F44" s="17" t="s">
        <v>987</v>
      </c>
      <c r="G44" s="17" t="s">
        <v>988</v>
      </c>
      <c r="O44" s="17" t="s">
        <v>989</v>
      </c>
      <c r="V44" s="17" t="s">
        <v>990</v>
      </c>
      <c r="AB44" s="17" t="s">
        <v>991</v>
      </c>
      <c r="AD44" s="17" t="s">
        <v>926</v>
      </c>
    </row>
    <row r="45" spans="3:31" x14ac:dyDescent="0.25">
      <c r="C45" s="17" t="s">
        <v>992</v>
      </c>
      <c r="D45" s="17"/>
      <c r="F45" s="17" t="s">
        <v>993</v>
      </c>
      <c r="G45" s="17" t="s">
        <v>994</v>
      </c>
      <c r="O45" s="17" t="s">
        <v>995</v>
      </c>
      <c r="V45" s="17" t="s">
        <v>996</v>
      </c>
      <c r="AB45" s="17" t="s">
        <v>997</v>
      </c>
      <c r="AD45" s="17" t="s">
        <v>998</v>
      </c>
    </row>
    <row r="46" spans="3:31" x14ac:dyDescent="0.25">
      <c r="C46" s="17" t="s">
        <v>999</v>
      </c>
      <c r="D46" s="17"/>
      <c r="F46" s="17" t="s">
        <v>618</v>
      </c>
      <c r="G46" s="17" t="s">
        <v>1000</v>
      </c>
      <c r="O46" s="17" t="s">
        <v>1001</v>
      </c>
      <c r="V46" s="17" t="s">
        <v>1002</v>
      </c>
      <c r="AB46" s="17" t="s">
        <v>1003</v>
      </c>
      <c r="AD46" s="17" t="s">
        <v>1004</v>
      </c>
    </row>
    <row r="47" spans="3:31" x14ac:dyDescent="0.25">
      <c r="C47" s="17" t="s">
        <v>1005</v>
      </c>
      <c r="D47" s="17"/>
      <c r="F47" s="17" t="s">
        <v>1006</v>
      </c>
      <c r="G47" s="17" t="s">
        <v>1007</v>
      </c>
      <c r="O47" s="17" t="s">
        <v>1008</v>
      </c>
      <c r="V47" s="17" t="s">
        <v>292</v>
      </c>
      <c r="AB47" s="17" t="s">
        <v>1009</v>
      </c>
      <c r="AD47" s="17" t="s">
        <v>1010</v>
      </c>
    </row>
    <row r="48" spans="3:31" x14ac:dyDescent="0.25">
      <c r="C48" s="17" t="s">
        <v>1011</v>
      </c>
      <c r="D48" s="17"/>
      <c r="G48" s="17" t="s">
        <v>1012</v>
      </c>
      <c r="O48" s="17" t="s">
        <v>1013</v>
      </c>
      <c r="V48" s="17" t="s">
        <v>1014</v>
      </c>
      <c r="AB48" s="17" t="s">
        <v>725</v>
      </c>
      <c r="AD48" s="17" t="s">
        <v>1015</v>
      </c>
    </row>
    <row r="49" spans="3:28" x14ac:dyDescent="0.25">
      <c r="C49" s="17" t="s">
        <v>1016</v>
      </c>
      <c r="D49" s="17"/>
      <c r="G49" s="17" t="s">
        <v>1017</v>
      </c>
      <c r="O49" s="17" t="s">
        <v>1018</v>
      </c>
      <c r="V49" s="17" t="s">
        <v>1019</v>
      </c>
      <c r="AB49" s="17" t="s">
        <v>1020</v>
      </c>
    </row>
    <row r="50" spans="3:28" x14ac:dyDescent="0.25">
      <c r="C50" s="17" t="s">
        <v>1021</v>
      </c>
      <c r="D50" s="17"/>
      <c r="G50" s="17" t="s">
        <v>357</v>
      </c>
      <c r="O50" s="17" t="s">
        <v>1022</v>
      </c>
      <c r="V50" s="17" t="s">
        <v>1023</v>
      </c>
      <c r="AB50" s="17" t="s">
        <v>1024</v>
      </c>
    </row>
    <row r="51" spans="3:28" x14ac:dyDescent="0.25">
      <c r="C51" s="17" t="s">
        <v>1025</v>
      </c>
      <c r="D51" s="17"/>
      <c r="G51" s="17" t="s">
        <v>1026</v>
      </c>
      <c r="O51" s="17" t="s">
        <v>1027</v>
      </c>
      <c r="V51" s="17" t="s">
        <v>1028</v>
      </c>
      <c r="AB51" s="17" t="s">
        <v>1029</v>
      </c>
    </row>
    <row r="52" spans="3:28" x14ac:dyDescent="0.25">
      <c r="C52" s="17" t="s">
        <v>1030</v>
      </c>
      <c r="D52" s="17"/>
      <c r="G52" s="17" t="s">
        <v>1031</v>
      </c>
      <c r="O52" s="17" t="s">
        <v>1032</v>
      </c>
      <c r="V52" s="17" t="s">
        <v>1033</v>
      </c>
      <c r="AB52" s="17" t="s">
        <v>1034</v>
      </c>
    </row>
    <row r="53" spans="3:28" x14ac:dyDescent="0.25">
      <c r="C53" s="17" t="s">
        <v>1035</v>
      </c>
      <c r="D53" s="17"/>
      <c r="G53" s="17" t="s">
        <v>1036</v>
      </c>
      <c r="O53" s="17" t="s">
        <v>670</v>
      </c>
      <c r="V53" s="17" t="s">
        <v>1037</v>
      </c>
      <c r="AB53" s="17" t="s">
        <v>1038</v>
      </c>
    </row>
    <row r="54" spans="3:28" x14ac:dyDescent="0.25">
      <c r="C54" s="17" t="s">
        <v>554</v>
      </c>
      <c r="D54" s="17"/>
      <c r="G54" s="17" t="s">
        <v>1039</v>
      </c>
      <c r="O54" s="17" t="s">
        <v>1040</v>
      </c>
      <c r="V54" s="17" t="s">
        <v>1041</v>
      </c>
      <c r="AB54" s="17" t="s">
        <v>1042</v>
      </c>
    </row>
    <row r="55" spans="3:28" x14ac:dyDescent="0.25">
      <c r="C55" s="17" t="s">
        <v>573</v>
      </c>
      <c r="D55" s="17"/>
      <c r="G55" s="17" t="s">
        <v>341</v>
      </c>
      <c r="O55" s="17" t="s">
        <v>1043</v>
      </c>
      <c r="V55" s="17" t="s">
        <v>1044</v>
      </c>
      <c r="AB55" s="17" t="s">
        <v>1045</v>
      </c>
    </row>
    <row r="56" spans="3:28" x14ac:dyDescent="0.25">
      <c r="C56" s="17" t="s">
        <v>1046</v>
      </c>
      <c r="D56" s="17"/>
      <c r="G56" s="17" t="s">
        <v>1047</v>
      </c>
      <c r="O56" s="17" t="s">
        <v>1048</v>
      </c>
      <c r="V56" s="17" t="s">
        <v>913</v>
      </c>
      <c r="AB56" s="17" t="s">
        <v>1049</v>
      </c>
    </row>
    <row r="57" spans="3:28" x14ac:dyDescent="0.25">
      <c r="C57" s="17" t="s">
        <v>1050</v>
      </c>
      <c r="D57" s="17"/>
      <c r="G57" s="17" t="s">
        <v>1051</v>
      </c>
      <c r="O57" s="17" t="s">
        <v>1052</v>
      </c>
      <c r="V57" s="17" t="s">
        <v>1053</v>
      </c>
      <c r="AB57" s="17" t="s">
        <v>1054</v>
      </c>
    </row>
    <row r="58" spans="3:28" x14ac:dyDescent="0.25">
      <c r="C58" s="17" t="s">
        <v>1055</v>
      </c>
      <c r="D58" s="17"/>
      <c r="G58" s="17" t="s">
        <v>1056</v>
      </c>
      <c r="O58" s="17" t="s">
        <v>1057</v>
      </c>
      <c r="V58" s="17" t="s">
        <v>1058</v>
      </c>
      <c r="AB58" s="17" t="s">
        <v>1059</v>
      </c>
    </row>
    <row r="59" spans="3:28" x14ac:dyDescent="0.25">
      <c r="C59" s="17" t="s">
        <v>1060</v>
      </c>
      <c r="D59" s="17"/>
      <c r="G59" s="17" t="s">
        <v>1061</v>
      </c>
      <c r="O59" s="17" t="s">
        <v>955</v>
      </c>
      <c r="V59" s="17" t="s">
        <v>1062</v>
      </c>
      <c r="AB59" s="17" t="s">
        <v>1063</v>
      </c>
    </row>
    <row r="60" spans="3:28" x14ac:dyDescent="0.25">
      <c r="C60" s="17" t="s">
        <v>1064</v>
      </c>
      <c r="D60" s="17"/>
      <c r="G60" s="17" t="s">
        <v>1065</v>
      </c>
      <c r="O60" s="17" t="s">
        <v>226</v>
      </c>
      <c r="V60" s="17" t="s">
        <v>1066</v>
      </c>
      <c r="AB60" s="17" t="s">
        <v>1067</v>
      </c>
    </row>
    <row r="61" spans="3:28" x14ac:dyDescent="0.25">
      <c r="C61" s="17" t="s">
        <v>1068</v>
      </c>
      <c r="D61" s="17"/>
      <c r="G61" s="17" t="s">
        <v>1069</v>
      </c>
      <c r="O61" s="17" t="s">
        <v>1070</v>
      </c>
      <c r="V61" s="17" t="s">
        <v>1071</v>
      </c>
      <c r="AB61" s="17" t="s">
        <v>1072</v>
      </c>
    </row>
    <row r="62" spans="3:28" x14ac:dyDescent="0.25">
      <c r="C62" s="17" t="s">
        <v>1073</v>
      </c>
      <c r="D62" s="17"/>
      <c r="G62" s="17" t="s">
        <v>1074</v>
      </c>
      <c r="O62" s="17" t="s">
        <v>1075</v>
      </c>
      <c r="V62" s="17" t="s">
        <v>1076</v>
      </c>
      <c r="AB62" s="17" t="s">
        <v>1077</v>
      </c>
    </row>
    <row r="63" spans="3:28" x14ac:dyDescent="0.25">
      <c r="C63" s="17" t="s">
        <v>1007</v>
      </c>
      <c r="D63" s="17"/>
      <c r="G63" s="17" t="s">
        <v>1078</v>
      </c>
      <c r="O63" s="17" t="s">
        <v>1079</v>
      </c>
      <c r="V63" s="17" t="s">
        <v>1080</v>
      </c>
      <c r="AB63" s="17" t="s">
        <v>1081</v>
      </c>
    </row>
    <row r="64" spans="3:28" x14ac:dyDescent="0.25">
      <c r="C64" s="17" t="s">
        <v>1082</v>
      </c>
      <c r="D64" s="17"/>
      <c r="G64" s="17" t="s">
        <v>1083</v>
      </c>
      <c r="O64" s="17" t="s">
        <v>1084</v>
      </c>
      <c r="V64" s="17" t="s">
        <v>1085</v>
      </c>
      <c r="AB64" s="17" t="s">
        <v>1086</v>
      </c>
    </row>
    <row r="65" spans="3:28" x14ac:dyDescent="0.25">
      <c r="C65" s="17" t="s">
        <v>1087</v>
      </c>
      <c r="D65" s="17"/>
      <c r="G65" s="17" t="s">
        <v>1088</v>
      </c>
      <c r="O65" s="17" t="s">
        <v>1089</v>
      </c>
      <c r="V65" s="17" t="s">
        <v>1090</v>
      </c>
      <c r="AB65" s="17" t="s">
        <v>1091</v>
      </c>
    </row>
    <row r="66" spans="3:28" x14ac:dyDescent="0.25">
      <c r="C66" s="17" t="s">
        <v>1092</v>
      </c>
      <c r="D66" s="17"/>
      <c r="G66" s="17" t="s">
        <v>774</v>
      </c>
      <c r="O66" s="17" t="s">
        <v>1093</v>
      </c>
      <c r="AB66" s="17" t="s">
        <v>1094</v>
      </c>
    </row>
    <row r="67" spans="3:28" x14ac:dyDescent="0.25">
      <c r="C67" s="17" t="s">
        <v>537</v>
      </c>
      <c r="D67" s="17"/>
      <c r="G67" s="17" t="s">
        <v>1095</v>
      </c>
      <c r="O67" s="17" t="s">
        <v>1096</v>
      </c>
      <c r="AB67" s="17" t="s">
        <v>1097</v>
      </c>
    </row>
    <row r="68" spans="3:28" x14ac:dyDescent="0.25">
      <c r="C68" s="17" t="s">
        <v>1098</v>
      </c>
      <c r="D68" s="17"/>
      <c r="G68" s="17" t="s">
        <v>1099</v>
      </c>
      <c r="O68" s="17" t="s">
        <v>1100</v>
      </c>
      <c r="AB68" s="17" t="s">
        <v>1101</v>
      </c>
    </row>
    <row r="69" spans="3:28" x14ac:dyDescent="0.25">
      <c r="C69" s="17" t="s">
        <v>1102</v>
      </c>
      <c r="D69" s="17"/>
      <c r="G69" s="17" t="s">
        <v>1103</v>
      </c>
      <c r="O69" s="17" t="s">
        <v>1104</v>
      </c>
      <c r="AB69" s="17" t="s">
        <v>262</v>
      </c>
    </row>
    <row r="70" spans="3:28" x14ac:dyDescent="0.25">
      <c r="C70" s="17" t="s">
        <v>1105</v>
      </c>
      <c r="D70" s="17"/>
      <c r="G70" s="17" t="s">
        <v>1106</v>
      </c>
      <c r="O70" s="17" t="s">
        <v>1107</v>
      </c>
      <c r="AB70" s="17" t="s">
        <v>1108</v>
      </c>
    </row>
    <row r="71" spans="3:28" x14ac:dyDescent="0.25">
      <c r="C71" s="17" t="s">
        <v>1109</v>
      </c>
      <c r="D71" s="17"/>
      <c r="G71" s="17" t="s">
        <v>1110</v>
      </c>
      <c r="O71" s="17" t="s">
        <v>1111</v>
      </c>
      <c r="AB71" s="17" t="s">
        <v>1112</v>
      </c>
    </row>
    <row r="72" spans="3:28" x14ac:dyDescent="0.25">
      <c r="C72" s="17" t="s">
        <v>1113</v>
      </c>
      <c r="D72" s="17"/>
      <c r="G72" s="17" t="s">
        <v>1114</v>
      </c>
      <c r="O72" s="17" t="s">
        <v>1115</v>
      </c>
      <c r="AB72" s="17" t="s">
        <v>1116</v>
      </c>
    </row>
    <row r="73" spans="3:28" x14ac:dyDescent="0.25">
      <c r="C73" s="17" t="s">
        <v>1117</v>
      </c>
      <c r="D73" s="17"/>
      <c r="G73" s="17" t="s">
        <v>1118</v>
      </c>
      <c r="O73" s="17" t="s">
        <v>1119</v>
      </c>
      <c r="AB73" s="17" t="s">
        <v>1120</v>
      </c>
    </row>
    <row r="74" spans="3:28" x14ac:dyDescent="0.25">
      <c r="C74" s="17" t="s">
        <v>226</v>
      </c>
      <c r="D74" s="17"/>
      <c r="G74" s="17" t="s">
        <v>1121</v>
      </c>
      <c r="O74" s="17" t="s">
        <v>1122</v>
      </c>
      <c r="AB74" s="17" t="s">
        <v>510</v>
      </c>
    </row>
    <row r="75" spans="3:28" x14ac:dyDescent="0.25">
      <c r="C75" s="17" t="s">
        <v>1123</v>
      </c>
      <c r="D75" s="17"/>
      <c r="G75" s="17" t="s">
        <v>1124</v>
      </c>
      <c r="O75" s="17" t="s">
        <v>1125</v>
      </c>
      <c r="AB75" s="17" t="s">
        <v>1126</v>
      </c>
    </row>
    <row r="76" spans="3:28" x14ac:dyDescent="0.25">
      <c r="C76" s="17" t="s">
        <v>1127</v>
      </c>
      <c r="D76" s="17"/>
      <c r="G76" s="17" t="s">
        <v>1128</v>
      </c>
      <c r="O76" s="17" t="s">
        <v>1129</v>
      </c>
      <c r="AB76" s="17" t="s">
        <v>1058</v>
      </c>
    </row>
    <row r="77" spans="3:28" x14ac:dyDescent="0.25">
      <c r="C77" s="17" t="s">
        <v>1130</v>
      </c>
      <c r="D77" s="17"/>
      <c r="G77" s="17" t="s">
        <v>1131</v>
      </c>
      <c r="O77" s="17" t="s">
        <v>1023</v>
      </c>
      <c r="AB77" s="17" t="s">
        <v>1132</v>
      </c>
    </row>
    <row r="78" spans="3:28" x14ac:dyDescent="0.25">
      <c r="C78" s="17" t="s">
        <v>1133</v>
      </c>
      <c r="D78" s="17"/>
      <c r="G78" s="17" t="s">
        <v>1134</v>
      </c>
      <c r="O78" s="17" t="s">
        <v>1135</v>
      </c>
      <c r="AB78" s="17" t="s">
        <v>1136</v>
      </c>
    </row>
    <row r="79" spans="3:28" x14ac:dyDescent="0.25">
      <c r="C79" s="17" t="s">
        <v>1137</v>
      </c>
      <c r="D79" s="17"/>
      <c r="G79" s="17" t="s">
        <v>1138</v>
      </c>
      <c r="O79" s="17" t="s">
        <v>1041</v>
      </c>
      <c r="AB79" s="17" t="s">
        <v>1139</v>
      </c>
    </row>
    <row r="80" spans="3:28" x14ac:dyDescent="0.25">
      <c r="C80" s="17" t="s">
        <v>1140</v>
      </c>
      <c r="D80" s="17"/>
      <c r="G80" s="17" t="s">
        <v>1141</v>
      </c>
      <c r="O80" s="17" t="s">
        <v>889</v>
      </c>
      <c r="AB80" s="17" t="s">
        <v>1142</v>
      </c>
    </row>
    <row r="81" spans="3:28" x14ac:dyDescent="0.25">
      <c r="C81" s="17" t="s">
        <v>1143</v>
      </c>
      <c r="D81" s="17"/>
      <c r="G81" s="17" t="s">
        <v>1144</v>
      </c>
      <c r="O81" s="17" t="s">
        <v>485</v>
      </c>
      <c r="AB81" s="17" t="s">
        <v>233</v>
      </c>
    </row>
    <row r="82" spans="3:28" x14ac:dyDescent="0.25">
      <c r="C82" s="17" t="s">
        <v>1145</v>
      </c>
      <c r="D82" s="17"/>
      <c r="G82" s="17" t="s">
        <v>1146</v>
      </c>
      <c r="O82" s="17" t="s">
        <v>1147</v>
      </c>
      <c r="AB82" s="17" t="s">
        <v>1148</v>
      </c>
    </row>
    <row r="83" spans="3:28" x14ac:dyDescent="0.25">
      <c r="C83" s="17" t="s">
        <v>1149</v>
      </c>
      <c r="D83" s="17"/>
      <c r="G83" s="17" t="s">
        <v>1150</v>
      </c>
      <c r="O83" s="17" t="s">
        <v>1151</v>
      </c>
      <c r="AB83" s="17" t="s">
        <v>1152</v>
      </c>
    </row>
    <row r="84" spans="3:28" x14ac:dyDescent="0.25">
      <c r="C84" s="17" t="s">
        <v>1153</v>
      </c>
      <c r="D84" s="17"/>
      <c r="G84" s="17" t="s">
        <v>1154</v>
      </c>
      <c r="O84" s="17" t="s">
        <v>1155</v>
      </c>
      <c r="AB84" s="17" t="s">
        <v>1156</v>
      </c>
    </row>
    <row r="85" spans="3:28" x14ac:dyDescent="0.25">
      <c r="C85" s="17" t="s">
        <v>1157</v>
      </c>
      <c r="D85" s="17"/>
      <c r="G85" s="17" t="s">
        <v>1158</v>
      </c>
      <c r="O85" s="17" t="s">
        <v>1159</v>
      </c>
      <c r="AB85" s="17" t="s">
        <v>1160</v>
      </c>
    </row>
    <row r="86" spans="3:28" x14ac:dyDescent="0.25">
      <c r="C86" s="17" t="s">
        <v>1097</v>
      </c>
      <c r="D86" s="17"/>
      <c r="G86" s="17" t="s">
        <v>1161</v>
      </c>
      <c r="O86" s="17" t="s">
        <v>1162</v>
      </c>
      <c r="AB86" s="17" t="s">
        <v>1163</v>
      </c>
    </row>
    <row r="87" spans="3:28" x14ac:dyDescent="0.25">
      <c r="C87" s="17" t="s">
        <v>567</v>
      </c>
      <c r="D87" s="17"/>
      <c r="G87" s="17" t="s">
        <v>1164</v>
      </c>
      <c r="O87" s="17" t="s">
        <v>1165</v>
      </c>
      <c r="AB87" s="17" t="s">
        <v>618</v>
      </c>
    </row>
    <row r="88" spans="3:28" x14ac:dyDescent="0.25">
      <c r="C88" s="17" t="s">
        <v>1166</v>
      </c>
      <c r="D88" s="17"/>
      <c r="G88" s="17" t="s">
        <v>1167</v>
      </c>
      <c r="O88" s="17" t="s">
        <v>1168</v>
      </c>
      <c r="AB88" s="17" t="s">
        <v>1169</v>
      </c>
    </row>
    <row r="89" spans="3:28" x14ac:dyDescent="0.25">
      <c r="C89" s="17" t="s">
        <v>1170</v>
      </c>
      <c r="D89" s="17"/>
      <c r="G89" s="17" t="s">
        <v>1171</v>
      </c>
      <c r="O89" s="17" t="s">
        <v>1172</v>
      </c>
    </row>
    <row r="90" spans="3:28" x14ac:dyDescent="0.25">
      <c r="C90" s="17" t="s">
        <v>1173</v>
      </c>
      <c r="D90" s="17"/>
      <c r="G90" s="17" t="s">
        <v>851</v>
      </c>
      <c r="O90" s="17" t="s">
        <v>1174</v>
      </c>
    </row>
    <row r="91" spans="3:28" x14ac:dyDescent="0.25">
      <c r="C91" s="17" t="s">
        <v>791</v>
      </c>
      <c r="D91" s="17"/>
      <c r="G91" s="17" t="s">
        <v>1175</v>
      </c>
      <c r="O91" s="17" t="s">
        <v>1176</v>
      </c>
    </row>
    <row r="92" spans="3:28" x14ac:dyDescent="0.25">
      <c r="C92" s="17" t="s">
        <v>485</v>
      </c>
      <c r="D92" s="17"/>
      <c r="G92" s="17" t="s">
        <v>1177</v>
      </c>
      <c r="O92" s="17" t="s">
        <v>1178</v>
      </c>
    </row>
    <row r="93" spans="3:28" x14ac:dyDescent="0.25">
      <c r="C93" s="17" t="s">
        <v>1179</v>
      </c>
      <c r="D93" s="17"/>
      <c r="G93" s="17" t="s">
        <v>1180</v>
      </c>
      <c r="O93" s="17" t="s">
        <v>1181</v>
      </c>
    </row>
    <row r="94" spans="3:28" x14ac:dyDescent="0.25">
      <c r="C94" s="17" t="s">
        <v>1182</v>
      </c>
      <c r="D94" s="17"/>
      <c r="G94" s="17" t="s">
        <v>1183</v>
      </c>
      <c r="O94" s="17" t="s">
        <v>1184</v>
      </c>
    </row>
    <row r="95" spans="3:28" x14ac:dyDescent="0.25">
      <c r="C95" s="17" t="s">
        <v>1185</v>
      </c>
      <c r="D95" s="17"/>
      <c r="G95" s="17" t="s">
        <v>1186</v>
      </c>
      <c r="O95" s="17" t="s">
        <v>1187</v>
      </c>
    </row>
    <row r="96" spans="3:28" x14ac:dyDescent="0.25">
      <c r="C96" s="17" t="s">
        <v>975</v>
      </c>
      <c r="D96" s="17"/>
      <c r="G96" s="17" t="s">
        <v>1188</v>
      </c>
      <c r="O96" s="17" t="s">
        <v>1189</v>
      </c>
    </row>
    <row r="97" spans="3:15" x14ac:dyDescent="0.25">
      <c r="C97" s="17" t="s">
        <v>752</v>
      </c>
      <c r="D97" s="17"/>
      <c r="G97" s="17" t="s">
        <v>1190</v>
      </c>
      <c r="O97" s="17" t="s">
        <v>1191</v>
      </c>
    </row>
    <row r="98" spans="3:15" x14ac:dyDescent="0.25">
      <c r="C98" s="17" t="s">
        <v>1192</v>
      </c>
      <c r="D98" s="17"/>
      <c r="G98" s="17" t="s">
        <v>1193</v>
      </c>
      <c r="O98" s="17" t="s">
        <v>1194</v>
      </c>
    </row>
    <row r="99" spans="3:15" x14ac:dyDescent="0.25">
      <c r="C99" s="17" t="s">
        <v>1195</v>
      </c>
      <c r="D99" s="17"/>
      <c r="G99" s="17" t="s">
        <v>1196</v>
      </c>
      <c r="O99" s="17" t="s">
        <v>1197</v>
      </c>
    </row>
    <row r="100" spans="3:15" x14ac:dyDescent="0.25">
      <c r="C100" s="17" t="s">
        <v>1198</v>
      </c>
      <c r="D100" s="17"/>
      <c r="G100" s="17" t="s">
        <v>1199</v>
      </c>
      <c r="O100" s="17" t="s">
        <v>1200</v>
      </c>
    </row>
    <row r="101" spans="3:15" x14ac:dyDescent="0.25">
      <c r="C101" s="17" t="s">
        <v>1201</v>
      </c>
      <c r="D101" s="17"/>
      <c r="G101" s="17" t="s">
        <v>1202</v>
      </c>
      <c r="O101" s="17" t="s">
        <v>1203</v>
      </c>
    </row>
    <row r="102" spans="3:15" x14ac:dyDescent="0.25">
      <c r="C102" s="17" t="s">
        <v>1058</v>
      </c>
      <c r="D102" s="17"/>
      <c r="G102" s="17" t="s">
        <v>1204</v>
      </c>
      <c r="O102" s="17" t="s">
        <v>1205</v>
      </c>
    </row>
    <row r="103" spans="3:15" x14ac:dyDescent="0.25">
      <c r="C103" s="17" t="s">
        <v>1206</v>
      </c>
      <c r="D103" s="17"/>
      <c r="G103" s="17" t="s">
        <v>1207</v>
      </c>
      <c r="O103" s="17" t="s">
        <v>1208</v>
      </c>
    </row>
    <row r="104" spans="3:15" x14ac:dyDescent="0.25">
      <c r="C104" s="17" t="s">
        <v>1209</v>
      </c>
      <c r="D104" s="17"/>
      <c r="G104" s="17" t="s">
        <v>1210</v>
      </c>
      <c r="O104" s="17" t="s">
        <v>1211</v>
      </c>
    </row>
    <row r="105" spans="3:15" x14ac:dyDescent="0.25">
      <c r="C105" s="17" t="s">
        <v>1212</v>
      </c>
      <c r="D105" s="17"/>
      <c r="G105" s="17" t="s">
        <v>1213</v>
      </c>
      <c r="O105" s="17" t="s">
        <v>1214</v>
      </c>
    </row>
    <row r="106" spans="3:15" x14ac:dyDescent="0.25">
      <c r="C106" s="17" t="s">
        <v>1215</v>
      </c>
      <c r="D106" s="17"/>
      <c r="G106" s="17" t="s">
        <v>1216</v>
      </c>
      <c r="O106" s="17" t="s">
        <v>1217</v>
      </c>
    </row>
    <row r="107" spans="3:15" x14ac:dyDescent="0.25">
      <c r="C107" s="17" t="s">
        <v>1218</v>
      </c>
      <c r="D107" s="17"/>
      <c r="G107" s="17" t="s">
        <v>1219</v>
      </c>
      <c r="O107" s="17" t="s">
        <v>1220</v>
      </c>
    </row>
    <row r="108" spans="3:15" x14ac:dyDescent="0.25">
      <c r="C108" s="17" t="s">
        <v>1221</v>
      </c>
      <c r="D108" s="17"/>
      <c r="G108" s="17" t="s">
        <v>1222</v>
      </c>
      <c r="O108" s="17" t="s">
        <v>1223</v>
      </c>
    </row>
    <row r="109" spans="3:15" x14ac:dyDescent="0.25">
      <c r="C109" s="17" t="s">
        <v>1224</v>
      </c>
      <c r="D109" s="17"/>
      <c r="G109" s="17" t="s">
        <v>1225</v>
      </c>
      <c r="O109" s="17" t="s">
        <v>1226</v>
      </c>
    </row>
    <row r="110" spans="3:15" x14ac:dyDescent="0.25">
      <c r="C110" s="17" t="s">
        <v>1227</v>
      </c>
      <c r="D110" s="17"/>
      <c r="G110" s="17" t="s">
        <v>1228</v>
      </c>
      <c r="O110" s="17" t="s">
        <v>1229</v>
      </c>
    </row>
    <row r="111" spans="3:15" x14ac:dyDescent="0.25">
      <c r="C111" s="17" t="s">
        <v>1230</v>
      </c>
      <c r="D111" s="17"/>
      <c r="G111" s="17" t="s">
        <v>1231</v>
      </c>
      <c r="O111" s="17" t="s">
        <v>1232</v>
      </c>
    </row>
    <row r="112" spans="3:15" x14ac:dyDescent="0.25">
      <c r="C112" s="17" t="s">
        <v>1233</v>
      </c>
      <c r="D112" s="17"/>
      <c r="G112" s="17" t="s">
        <v>1234</v>
      </c>
      <c r="O112" s="17" t="s">
        <v>1235</v>
      </c>
    </row>
    <row r="113" spans="3:15" x14ac:dyDescent="0.25">
      <c r="C113" s="17" t="s">
        <v>948</v>
      </c>
      <c r="D113" s="17"/>
      <c r="G113" s="17" t="s">
        <v>1236</v>
      </c>
      <c r="O113" s="17" t="s">
        <v>1237</v>
      </c>
    </row>
    <row r="114" spans="3:15" x14ac:dyDescent="0.25">
      <c r="C114" s="17" t="s">
        <v>1238</v>
      </c>
      <c r="D114" s="17"/>
      <c r="G114" s="17" t="s">
        <v>1239</v>
      </c>
      <c r="O114" s="17" t="s">
        <v>1240</v>
      </c>
    </row>
    <row r="115" spans="3:15" x14ac:dyDescent="0.25">
      <c r="C115" s="17" t="s">
        <v>1241</v>
      </c>
      <c r="D115" s="17"/>
      <c r="G115" s="17" t="s">
        <v>1242</v>
      </c>
      <c r="O115" s="17" t="s">
        <v>1243</v>
      </c>
    </row>
    <row r="116" spans="3:15" x14ac:dyDescent="0.25">
      <c r="C116" s="17" t="s">
        <v>1244</v>
      </c>
      <c r="D116" s="17"/>
      <c r="G116" s="17" t="s">
        <v>1245</v>
      </c>
      <c r="O116" s="17" t="s">
        <v>1246</v>
      </c>
    </row>
    <row r="117" spans="3:15" x14ac:dyDescent="0.25">
      <c r="C117" s="17" t="s">
        <v>1247</v>
      </c>
      <c r="D117" s="17"/>
      <c r="G117" s="17" t="s">
        <v>1248</v>
      </c>
      <c r="O117" s="17" t="s">
        <v>1249</v>
      </c>
    </row>
    <row r="118" spans="3:15" x14ac:dyDescent="0.25">
      <c r="C118" s="17" t="s">
        <v>631</v>
      </c>
      <c r="D118" s="17"/>
      <c r="G118" s="17" t="s">
        <v>1250</v>
      </c>
    </row>
    <row r="119" spans="3:15" x14ac:dyDescent="0.25">
      <c r="C119" s="17" t="s">
        <v>1251</v>
      </c>
      <c r="D119" s="17"/>
      <c r="G119" s="17" t="s">
        <v>1252</v>
      </c>
    </row>
    <row r="120" spans="3:15" x14ac:dyDescent="0.25">
      <c r="C120" s="17" t="s">
        <v>1089</v>
      </c>
      <c r="D120" s="17"/>
      <c r="G120" s="17" t="s">
        <v>1253</v>
      </c>
    </row>
    <row r="121" spans="3:15" x14ac:dyDescent="0.25">
      <c r="C121" s="17" t="s">
        <v>1254</v>
      </c>
      <c r="D121" s="17"/>
      <c r="G121" s="17" t="s">
        <v>1255</v>
      </c>
    </row>
    <row r="122" spans="3:15" x14ac:dyDescent="0.25">
      <c r="C122" s="17" t="s">
        <v>1256</v>
      </c>
      <c r="D122" s="17"/>
      <c r="G122" s="17" t="s">
        <v>1257</v>
      </c>
    </row>
    <row r="123" spans="3:15" x14ac:dyDescent="0.25">
      <c r="C123" s="17" t="s">
        <v>1258</v>
      </c>
      <c r="D123" s="17"/>
      <c r="G123" s="17" t="s">
        <v>1259</v>
      </c>
    </row>
    <row r="124" spans="3:15" x14ac:dyDescent="0.25">
      <c r="C124" s="17" t="s">
        <v>1260</v>
      </c>
      <c r="D124" s="17"/>
      <c r="G124" s="17" t="s">
        <v>1261</v>
      </c>
    </row>
    <row r="125" spans="3:15" x14ac:dyDescent="0.25">
      <c r="C125" s="17" t="s">
        <v>1262</v>
      </c>
      <c r="D125" s="17"/>
    </row>
    <row r="126" spans="3:15" x14ac:dyDescent="0.25">
      <c r="C126" s="17" t="s">
        <v>1263</v>
      </c>
      <c r="D126" s="17"/>
    </row>
  </sheetData>
  <pageMargins left="0.7" right="0.7" top="0.75" bottom="0.75" header="0.3" footer="0.3"/>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V114"/>
  <sheetViews>
    <sheetView view="pageBreakPreview" topLeftCell="A96" zoomScaleNormal="125" zoomScaleSheetLayoutView="100" workbookViewId="0">
      <selection activeCell="E111" sqref="E111:H111"/>
    </sheetView>
  </sheetViews>
  <sheetFormatPr baseColWidth="10" defaultColWidth="10.75" defaultRowHeight="11.5" x14ac:dyDescent="0.35"/>
  <cols>
    <col min="1" max="1" width="3.08203125" style="155" customWidth="1"/>
    <col min="2" max="2" width="60" style="155" customWidth="1"/>
    <col min="3" max="3" width="33.08203125" style="155" customWidth="1"/>
    <col min="4" max="4" width="11.58203125" style="155" customWidth="1"/>
    <col min="5" max="5" width="17.08203125" style="155" customWidth="1"/>
    <col min="6" max="6" width="21.58203125" style="155" customWidth="1"/>
    <col min="7" max="7" width="20.58203125" style="155" customWidth="1"/>
    <col min="8" max="8" width="17.58203125" style="155" customWidth="1"/>
    <col min="9" max="9" width="22.5" style="155" customWidth="1"/>
    <col min="10" max="12" width="21.58203125" style="155" customWidth="1"/>
    <col min="13" max="13" width="22.08203125" style="155" customWidth="1"/>
    <col min="14" max="14" width="24.58203125" style="155" customWidth="1"/>
    <col min="15" max="15" width="4.25" style="155" customWidth="1"/>
    <col min="16" max="16384" width="10.75" style="155"/>
  </cols>
  <sheetData>
    <row r="1" spans="1:22" x14ac:dyDescent="0.35">
      <c r="A1" s="156"/>
      <c r="B1" s="156"/>
      <c r="C1" s="156"/>
      <c r="D1" s="156"/>
      <c r="E1" s="156"/>
      <c r="F1" s="156"/>
      <c r="G1" s="156"/>
      <c r="H1" s="156"/>
      <c r="I1" s="156"/>
      <c r="J1" s="156"/>
      <c r="O1" s="130"/>
      <c r="P1" s="130"/>
      <c r="Q1" s="130"/>
      <c r="R1" s="130"/>
      <c r="S1" s="130"/>
      <c r="T1" s="130"/>
      <c r="U1" s="130"/>
      <c r="V1" s="130"/>
    </row>
    <row r="2" spans="1:22" s="40" customFormat="1" ht="68.150000000000006" customHeight="1" x14ac:dyDescent="0.35">
      <c r="A2" s="39"/>
      <c r="B2" s="749" t="s">
        <v>1333</v>
      </c>
      <c r="C2" s="749"/>
      <c r="D2" s="749"/>
      <c r="E2" s="749"/>
      <c r="F2" s="848"/>
      <c r="G2" s="849"/>
      <c r="H2" s="849"/>
      <c r="I2" s="849"/>
      <c r="J2" s="849"/>
      <c r="K2" s="850"/>
      <c r="L2" s="848"/>
      <c r="M2" s="849"/>
      <c r="N2" s="850"/>
      <c r="O2" s="130"/>
      <c r="P2" s="130"/>
      <c r="Q2" s="130"/>
      <c r="R2" s="130"/>
      <c r="S2" s="130"/>
      <c r="T2" s="130"/>
      <c r="U2" s="130"/>
      <c r="V2" s="130"/>
    </row>
    <row r="3" spans="1:22" s="40" customFormat="1" ht="68.150000000000006" customHeight="1" x14ac:dyDescent="0.35">
      <c r="A3" s="39"/>
      <c r="B3" s="750" t="s">
        <v>2842</v>
      </c>
      <c r="C3" s="750"/>
      <c r="D3" s="750"/>
      <c r="E3" s="750"/>
      <c r="F3" s="851"/>
      <c r="G3" s="852"/>
      <c r="H3" s="852"/>
      <c r="I3" s="852"/>
      <c r="J3" s="852"/>
      <c r="K3" s="853"/>
      <c r="L3" s="851"/>
      <c r="M3" s="852"/>
      <c r="N3" s="853"/>
      <c r="O3" s="130"/>
      <c r="P3" s="130"/>
      <c r="Q3" s="130"/>
      <c r="R3" s="130"/>
      <c r="S3" s="130"/>
      <c r="T3" s="130"/>
      <c r="U3" s="130"/>
      <c r="V3" s="130"/>
    </row>
    <row r="4" spans="1:22" x14ac:dyDescent="0.35">
      <c r="A4" s="156"/>
      <c r="B4" s="156"/>
      <c r="C4" s="156"/>
      <c r="D4" s="156"/>
      <c r="E4" s="156"/>
      <c r="F4" s="156"/>
      <c r="G4" s="156"/>
      <c r="H4" s="156"/>
      <c r="I4" s="156"/>
      <c r="J4" s="156"/>
      <c r="O4" s="130"/>
      <c r="P4" s="130"/>
      <c r="Q4" s="130"/>
      <c r="R4" s="130"/>
      <c r="S4" s="130"/>
      <c r="T4" s="130"/>
      <c r="U4" s="130"/>
      <c r="V4" s="130"/>
    </row>
    <row r="5" spans="1:22" x14ac:dyDescent="0.35">
      <c r="A5" s="156"/>
      <c r="B5" s="41" t="s">
        <v>1796</v>
      </c>
      <c r="C5" s="41"/>
      <c r="D5" s="156"/>
      <c r="E5" s="156"/>
      <c r="F5" s="156"/>
      <c r="G5" s="156"/>
      <c r="H5" s="156"/>
      <c r="I5" s="156"/>
      <c r="J5" s="156"/>
      <c r="O5" s="130"/>
      <c r="P5" s="130"/>
      <c r="Q5" s="130"/>
      <c r="R5" s="130"/>
      <c r="S5" s="130"/>
      <c r="T5" s="130"/>
      <c r="U5" s="130"/>
      <c r="V5" s="130"/>
    </row>
    <row r="6" spans="1:22" x14ac:dyDescent="0.35">
      <c r="A6" s="156"/>
      <c r="B6" s="41"/>
      <c r="C6" s="41"/>
      <c r="D6" s="156"/>
      <c r="E6" s="156"/>
      <c r="F6" s="156"/>
      <c r="G6" s="156"/>
      <c r="H6" s="156"/>
      <c r="I6" s="156"/>
      <c r="J6" s="156"/>
      <c r="O6" s="130"/>
      <c r="P6" s="130"/>
      <c r="Q6" s="130"/>
      <c r="R6" s="130"/>
      <c r="S6" s="130"/>
      <c r="T6" s="130"/>
      <c r="U6" s="130"/>
      <c r="V6" s="130"/>
    </row>
    <row r="7" spans="1:22" ht="14.15" customHeight="1" x14ac:dyDescent="0.35">
      <c r="A7" s="156"/>
      <c r="B7" s="878" t="s">
        <v>1797</v>
      </c>
      <c r="C7" s="878"/>
      <c r="D7" s="878"/>
      <c r="E7" s="878"/>
      <c r="F7" s="878"/>
      <c r="G7" s="876" t="s">
        <v>1798</v>
      </c>
      <c r="H7" s="877"/>
      <c r="I7" s="877"/>
      <c r="J7" s="877"/>
      <c r="K7" s="877"/>
      <c r="L7" s="877"/>
      <c r="M7" s="877"/>
      <c r="N7" s="877"/>
      <c r="O7" s="130"/>
      <c r="P7" s="130"/>
      <c r="Q7" s="130"/>
      <c r="R7" s="130"/>
      <c r="S7" s="130"/>
      <c r="T7" s="130"/>
      <c r="U7" s="130"/>
      <c r="V7" s="130"/>
    </row>
    <row r="8" spans="1:22" ht="33" customHeight="1" x14ac:dyDescent="0.35">
      <c r="A8" s="156"/>
      <c r="B8" s="165" t="s">
        <v>1466</v>
      </c>
      <c r="C8" s="159" t="s">
        <v>1320</v>
      </c>
      <c r="D8" s="159" t="s">
        <v>1768</v>
      </c>
      <c r="E8" s="159" t="s">
        <v>1769</v>
      </c>
      <c r="F8" s="159" t="s">
        <v>1770</v>
      </c>
      <c r="G8" s="167" t="s">
        <v>1769</v>
      </c>
      <c r="H8" s="167" t="s">
        <v>1771</v>
      </c>
      <c r="I8" s="107" t="s">
        <v>1799</v>
      </c>
      <c r="J8" s="107" t="s">
        <v>1800</v>
      </c>
      <c r="K8" s="107" t="s">
        <v>1801</v>
      </c>
      <c r="L8" s="107" t="s">
        <v>1802</v>
      </c>
      <c r="M8" s="107" t="s">
        <v>1794</v>
      </c>
      <c r="N8" s="107" t="s">
        <v>1803</v>
      </c>
      <c r="O8" s="130"/>
      <c r="P8" s="130"/>
      <c r="Q8" s="130"/>
      <c r="R8" s="130"/>
      <c r="S8" s="130"/>
      <c r="T8" s="130"/>
      <c r="U8" s="130"/>
      <c r="V8" s="130"/>
    </row>
    <row r="9" spans="1:22" ht="38.25" customHeight="1" x14ac:dyDescent="0.35">
      <c r="A9" s="156"/>
      <c r="B9" s="656" t="s">
        <v>1918</v>
      </c>
      <c r="C9" s="79" t="s">
        <v>199</v>
      </c>
      <c r="D9" s="88">
        <v>1</v>
      </c>
      <c r="E9" s="157">
        <v>45667</v>
      </c>
      <c r="F9" s="157">
        <v>46234</v>
      </c>
      <c r="G9" s="157"/>
      <c r="H9" s="157"/>
      <c r="I9" s="160"/>
      <c r="J9" s="160"/>
      <c r="K9" s="166"/>
      <c r="L9" s="166"/>
      <c r="M9" s="166"/>
      <c r="N9" s="160"/>
      <c r="O9" s="130"/>
      <c r="P9" s="130"/>
      <c r="Q9" s="130"/>
      <c r="R9" s="130"/>
      <c r="S9" s="130"/>
      <c r="T9" s="130"/>
      <c r="U9" s="130"/>
      <c r="V9" s="130"/>
    </row>
    <row r="10" spans="1:22" ht="39" customHeight="1" x14ac:dyDescent="0.35">
      <c r="A10" s="156"/>
      <c r="B10" s="656" t="s">
        <v>1913</v>
      </c>
      <c r="C10" s="79" t="s">
        <v>199</v>
      </c>
      <c r="D10" s="88">
        <v>1</v>
      </c>
      <c r="E10" s="157">
        <v>45662</v>
      </c>
      <c r="F10" s="157">
        <v>46234</v>
      </c>
      <c r="G10" s="157"/>
      <c r="H10" s="157"/>
      <c r="I10" s="160"/>
      <c r="J10" s="160"/>
      <c r="K10" s="166"/>
      <c r="L10" s="166"/>
      <c r="M10" s="166"/>
      <c r="N10" s="160"/>
      <c r="O10" s="130"/>
      <c r="P10" s="130"/>
      <c r="Q10" s="130"/>
      <c r="R10" s="130"/>
      <c r="S10" s="130"/>
      <c r="T10" s="130"/>
      <c r="U10" s="130"/>
      <c r="V10" s="130"/>
    </row>
    <row r="11" spans="1:22" ht="30" customHeight="1" x14ac:dyDescent="0.35">
      <c r="A11" s="156"/>
      <c r="B11" s="656" t="s">
        <v>2283</v>
      </c>
      <c r="C11" s="79" t="s">
        <v>185</v>
      </c>
      <c r="D11" s="88">
        <v>1</v>
      </c>
      <c r="E11" s="157">
        <v>45667</v>
      </c>
      <c r="F11" s="157">
        <v>46173</v>
      </c>
      <c r="G11" s="157"/>
      <c r="H11" s="157"/>
      <c r="I11" s="160"/>
      <c r="J11" s="160"/>
      <c r="K11" s="166"/>
      <c r="L11" s="166"/>
      <c r="M11" s="166"/>
      <c r="N11" s="160"/>
      <c r="O11" s="130"/>
      <c r="P11" s="130"/>
      <c r="Q11" s="130"/>
      <c r="R11" s="130"/>
      <c r="S11" s="130"/>
      <c r="T11" s="130"/>
      <c r="U11" s="130"/>
      <c r="V11" s="130"/>
    </row>
    <row r="12" spans="1:22" ht="23" x14ac:dyDescent="0.35">
      <c r="A12" s="156"/>
      <c r="B12" s="656" t="s">
        <v>2785</v>
      </c>
      <c r="C12" s="79" t="s">
        <v>199</v>
      </c>
      <c r="D12" s="88">
        <v>1</v>
      </c>
      <c r="E12" s="157">
        <v>45667</v>
      </c>
      <c r="F12" s="157">
        <v>46295</v>
      </c>
      <c r="G12" s="157"/>
      <c r="H12" s="157"/>
      <c r="I12" s="160"/>
      <c r="J12" s="160"/>
      <c r="K12" s="166"/>
      <c r="L12" s="166"/>
      <c r="M12" s="166"/>
      <c r="N12" s="160"/>
      <c r="O12" s="130"/>
      <c r="P12" s="130"/>
      <c r="Q12" s="130"/>
      <c r="R12" s="130"/>
      <c r="S12" s="130"/>
      <c r="T12" s="130"/>
      <c r="U12" s="130"/>
      <c r="V12" s="130"/>
    </row>
    <row r="13" spans="1:22" ht="37.5" customHeight="1" x14ac:dyDescent="0.35">
      <c r="A13" s="156"/>
      <c r="B13" s="656" t="s">
        <v>2775</v>
      </c>
      <c r="C13" s="79" t="s">
        <v>185</v>
      </c>
      <c r="D13" s="88">
        <v>1</v>
      </c>
      <c r="E13" s="157">
        <v>45667</v>
      </c>
      <c r="F13" s="157">
        <v>46295</v>
      </c>
      <c r="G13" s="157"/>
      <c r="H13" s="157"/>
      <c r="I13" s="160"/>
      <c r="J13" s="160"/>
      <c r="K13" s="166"/>
      <c r="L13" s="166"/>
      <c r="M13" s="166"/>
      <c r="N13" s="160"/>
      <c r="O13" s="130"/>
      <c r="P13" s="130"/>
      <c r="Q13" s="130"/>
      <c r="R13" s="130"/>
      <c r="S13" s="130"/>
      <c r="T13" s="130"/>
      <c r="U13" s="130"/>
      <c r="V13" s="130"/>
    </row>
    <row r="14" spans="1:22" ht="45" customHeight="1" x14ac:dyDescent="0.35">
      <c r="A14" s="156"/>
      <c r="B14" s="656" t="s">
        <v>2835</v>
      </c>
      <c r="C14" s="79" t="s">
        <v>185</v>
      </c>
      <c r="D14" s="88">
        <v>1</v>
      </c>
      <c r="E14" s="157">
        <v>45667</v>
      </c>
      <c r="F14" s="157">
        <v>46295</v>
      </c>
      <c r="G14" s="157"/>
      <c r="H14" s="157"/>
      <c r="I14" s="160"/>
      <c r="J14" s="160"/>
      <c r="K14" s="166"/>
      <c r="L14" s="166"/>
      <c r="M14" s="166"/>
      <c r="N14" s="160"/>
      <c r="O14" s="130"/>
      <c r="P14" s="130"/>
      <c r="Q14" s="130"/>
      <c r="R14" s="130"/>
      <c r="S14" s="130"/>
      <c r="T14" s="130"/>
      <c r="U14" s="130"/>
      <c r="V14" s="130"/>
    </row>
    <row r="15" spans="1:22" ht="55.5" customHeight="1" x14ac:dyDescent="0.35">
      <c r="A15" s="156"/>
      <c r="B15" s="656" t="s">
        <v>2051</v>
      </c>
      <c r="C15" s="79" t="s">
        <v>204</v>
      </c>
      <c r="D15" s="88">
        <v>1</v>
      </c>
      <c r="E15" s="157">
        <v>45667</v>
      </c>
      <c r="F15" s="157" t="s">
        <v>2836</v>
      </c>
      <c r="G15" s="157"/>
      <c r="H15" s="157"/>
      <c r="I15" s="160"/>
      <c r="J15" s="160"/>
      <c r="K15" s="166"/>
      <c r="L15" s="166"/>
      <c r="M15" s="166"/>
      <c r="N15" s="160"/>
      <c r="O15" s="130"/>
      <c r="P15" s="130"/>
      <c r="Q15" s="130"/>
      <c r="R15" s="130"/>
      <c r="S15" s="130"/>
      <c r="T15" s="130"/>
      <c r="U15" s="130"/>
      <c r="V15" s="130"/>
    </row>
    <row r="16" spans="1:22" ht="34.5" x14ac:dyDescent="0.35">
      <c r="A16" s="156"/>
      <c r="B16" s="656" t="s">
        <v>1939</v>
      </c>
      <c r="C16" s="79" t="s">
        <v>193</v>
      </c>
      <c r="D16" s="88">
        <v>1</v>
      </c>
      <c r="E16" s="157">
        <v>45667</v>
      </c>
      <c r="F16" s="157">
        <v>46326</v>
      </c>
      <c r="G16" s="157"/>
      <c r="H16" s="157"/>
      <c r="I16" s="160"/>
      <c r="J16" s="160"/>
      <c r="K16" s="166"/>
      <c r="L16" s="166"/>
      <c r="M16" s="166"/>
      <c r="N16" s="160"/>
      <c r="O16" s="130"/>
      <c r="P16" s="130"/>
      <c r="Q16" s="130"/>
      <c r="R16" s="130"/>
      <c r="S16" s="130"/>
      <c r="T16" s="130"/>
      <c r="U16" s="130"/>
      <c r="V16" s="130"/>
    </row>
    <row r="17" spans="1:22" ht="46" x14ac:dyDescent="0.35">
      <c r="A17" s="156"/>
      <c r="B17" s="656" t="s">
        <v>1912</v>
      </c>
      <c r="C17" s="79" t="s">
        <v>156</v>
      </c>
      <c r="D17" s="88">
        <v>1</v>
      </c>
      <c r="E17" s="157">
        <v>45667</v>
      </c>
      <c r="F17" s="157">
        <v>46264</v>
      </c>
      <c r="G17" s="157"/>
      <c r="H17" s="157"/>
      <c r="I17" s="160"/>
      <c r="J17" s="160"/>
      <c r="K17" s="166"/>
      <c r="L17" s="166"/>
      <c r="M17" s="166"/>
      <c r="N17" s="160"/>
      <c r="O17" s="130"/>
      <c r="P17" s="130"/>
      <c r="Q17" s="130"/>
      <c r="R17" s="130"/>
      <c r="S17" s="130"/>
      <c r="T17" s="130"/>
      <c r="U17" s="130"/>
      <c r="V17" s="130"/>
    </row>
    <row r="18" spans="1:22" ht="72.75" customHeight="1" x14ac:dyDescent="0.35">
      <c r="A18" s="156"/>
      <c r="B18" s="656" t="s">
        <v>2158</v>
      </c>
      <c r="C18" s="79" t="s">
        <v>156</v>
      </c>
      <c r="D18" s="88">
        <v>1</v>
      </c>
      <c r="E18" s="157">
        <v>45667</v>
      </c>
      <c r="F18" s="157">
        <v>46264</v>
      </c>
      <c r="G18" s="157"/>
      <c r="H18" s="157"/>
      <c r="I18" s="160"/>
      <c r="J18" s="160"/>
      <c r="K18" s="166"/>
      <c r="L18" s="166"/>
      <c r="M18" s="166"/>
      <c r="N18" s="160"/>
      <c r="O18" s="130"/>
      <c r="P18" s="130"/>
      <c r="Q18" s="130"/>
      <c r="R18" s="130"/>
      <c r="S18" s="130"/>
      <c r="T18" s="130"/>
      <c r="U18" s="130"/>
      <c r="V18" s="130"/>
    </row>
    <row r="19" spans="1:22" ht="45.75" customHeight="1" x14ac:dyDescent="0.35">
      <c r="A19" s="156"/>
      <c r="B19" s="656" t="s">
        <v>1914</v>
      </c>
      <c r="C19" s="79" t="s">
        <v>91</v>
      </c>
      <c r="D19" s="88">
        <v>1</v>
      </c>
      <c r="E19" s="157">
        <v>45667</v>
      </c>
      <c r="F19" s="157">
        <v>46203</v>
      </c>
      <c r="G19" s="157"/>
      <c r="H19" s="157"/>
      <c r="I19" s="160"/>
      <c r="J19" s="160"/>
      <c r="K19" s="166"/>
      <c r="L19" s="166"/>
      <c r="M19" s="166"/>
      <c r="N19" s="160"/>
      <c r="O19" s="130"/>
      <c r="P19" s="130"/>
      <c r="Q19" s="130"/>
      <c r="R19" s="130"/>
      <c r="S19" s="130"/>
      <c r="T19" s="130"/>
      <c r="U19" s="130"/>
      <c r="V19" s="130"/>
    </row>
    <row r="20" spans="1:22" ht="34.5" x14ac:dyDescent="0.35">
      <c r="A20" s="156"/>
      <c r="B20" s="656" t="s">
        <v>1921</v>
      </c>
      <c r="C20" s="79" t="s">
        <v>202</v>
      </c>
      <c r="D20" s="88">
        <v>0.8</v>
      </c>
      <c r="E20" s="157">
        <v>45667</v>
      </c>
      <c r="F20" s="157">
        <v>46387</v>
      </c>
      <c r="G20" s="157"/>
      <c r="H20" s="157"/>
      <c r="I20" s="160"/>
      <c r="J20" s="160"/>
      <c r="K20" s="166"/>
      <c r="L20" s="166"/>
      <c r="M20" s="166"/>
      <c r="N20" s="160"/>
      <c r="O20" s="130"/>
      <c r="P20" s="130"/>
      <c r="Q20" s="130"/>
      <c r="R20" s="130"/>
      <c r="S20" s="130"/>
      <c r="T20" s="130"/>
      <c r="U20" s="130"/>
      <c r="V20" s="130"/>
    </row>
    <row r="21" spans="1:22" ht="54" customHeight="1" x14ac:dyDescent="0.35">
      <c r="A21" s="156"/>
      <c r="B21" s="656" t="s">
        <v>1940</v>
      </c>
      <c r="C21" s="79" t="s">
        <v>204</v>
      </c>
      <c r="D21" s="88">
        <v>1</v>
      </c>
      <c r="E21" s="157">
        <v>45667</v>
      </c>
      <c r="F21" s="157">
        <v>46256</v>
      </c>
      <c r="G21" s="157"/>
      <c r="H21" s="157"/>
      <c r="I21" s="160"/>
      <c r="J21" s="160"/>
      <c r="K21" s="166"/>
      <c r="L21" s="166"/>
      <c r="M21" s="166"/>
      <c r="N21" s="160"/>
      <c r="O21" s="130"/>
      <c r="P21" s="130"/>
      <c r="Q21" s="130"/>
      <c r="R21" s="130"/>
      <c r="S21" s="130"/>
      <c r="T21" s="130"/>
      <c r="U21" s="130"/>
      <c r="V21" s="130"/>
    </row>
    <row r="22" spans="1:22" ht="46" x14ac:dyDescent="0.35">
      <c r="A22" s="156"/>
      <c r="B22" s="656" t="s">
        <v>1941</v>
      </c>
      <c r="C22" s="79" t="s">
        <v>204</v>
      </c>
      <c r="D22" s="88">
        <v>1</v>
      </c>
      <c r="E22" s="157">
        <v>45667</v>
      </c>
      <c r="F22" s="157">
        <v>46098</v>
      </c>
      <c r="G22" s="157"/>
      <c r="H22" s="157"/>
      <c r="I22" s="160"/>
      <c r="J22" s="160"/>
      <c r="K22" s="166"/>
      <c r="L22" s="166"/>
      <c r="M22" s="166"/>
      <c r="N22" s="160"/>
      <c r="O22" s="130"/>
      <c r="P22" s="130"/>
      <c r="Q22" s="130"/>
      <c r="R22" s="130"/>
      <c r="S22" s="130"/>
      <c r="T22" s="130"/>
      <c r="U22" s="130"/>
      <c r="V22" s="130"/>
    </row>
    <row r="23" spans="1:22" ht="60" customHeight="1" x14ac:dyDescent="0.35">
      <c r="A23" s="156"/>
      <c r="B23" s="656" t="s">
        <v>1942</v>
      </c>
      <c r="C23" s="79" t="s">
        <v>204</v>
      </c>
      <c r="D23" s="88">
        <v>1</v>
      </c>
      <c r="E23" s="157">
        <v>45667</v>
      </c>
      <c r="F23" s="157">
        <v>46056</v>
      </c>
      <c r="G23" s="157"/>
      <c r="H23" s="157"/>
      <c r="I23" s="160"/>
      <c r="J23" s="160"/>
      <c r="K23" s="166"/>
      <c r="L23" s="166"/>
      <c r="M23" s="166"/>
      <c r="N23" s="160"/>
      <c r="O23" s="130"/>
      <c r="P23" s="130"/>
      <c r="Q23" s="130"/>
      <c r="R23" s="130"/>
      <c r="S23" s="130"/>
      <c r="T23" s="130"/>
      <c r="U23" s="130"/>
      <c r="V23" s="130"/>
    </row>
    <row r="24" spans="1:22" ht="44.25" customHeight="1" x14ac:dyDescent="0.35">
      <c r="A24" s="156"/>
      <c r="B24" s="656" t="s">
        <v>1944</v>
      </c>
      <c r="C24" s="79" t="s">
        <v>204</v>
      </c>
      <c r="D24" s="88">
        <v>1</v>
      </c>
      <c r="E24" s="157">
        <v>45667</v>
      </c>
      <c r="F24" s="157">
        <v>46056</v>
      </c>
      <c r="G24" s="157"/>
      <c r="H24" s="157"/>
      <c r="I24" s="160"/>
      <c r="J24" s="160"/>
      <c r="K24" s="166"/>
      <c r="L24" s="166"/>
      <c r="M24" s="166"/>
      <c r="N24" s="160"/>
      <c r="O24" s="130"/>
      <c r="P24" s="130"/>
      <c r="Q24" s="130"/>
      <c r="R24" s="130"/>
      <c r="S24" s="130"/>
      <c r="T24" s="130"/>
      <c r="U24" s="130"/>
      <c r="V24" s="130"/>
    </row>
    <row r="25" spans="1:22" ht="49.5" customHeight="1" x14ac:dyDescent="0.35">
      <c r="A25" s="156"/>
      <c r="B25" s="656" t="s">
        <v>1945</v>
      </c>
      <c r="C25" s="79" t="s">
        <v>204</v>
      </c>
      <c r="D25" s="88">
        <v>1</v>
      </c>
      <c r="E25" s="157">
        <v>45667</v>
      </c>
      <c r="F25" s="157">
        <v>46387</v>
      </c>
      <c r="G25" s="157"/>
      <c r="H25" s="157"/>
      <c r="I25" s="160"/>
      <c r="J25" s="160"/>
      <c r="K25" s="166"/>
      <c r="L25" s="166"/>
      <c r="M25" s="166"/>
      <c r="N25" s="160"/>
      <c r="O25" s="130"/>
      <c r="P25" s="130"/>
      <c r="Q25" s="130"/>
      <c r="R25" s="130"/>
      <c r="S25" s="130"/>
      <c r="T25" s="130"/>
      <c r="U25" s="130"/>
      <c r="V25" s="130"/>
    </row>
    <row r="26" spans="1:22" ht="57" customHeight="1" x14ac:dyDescent="0.35">
      <c r="A26" s="156"/>
      <c r="B26" s="656" t="s">
        <v>2053</v>
      </c>
      <c r="C26" s="79" t="s">
        <v>204</v>
      </c>
      <c r="D26" s="88">
        <v>1</v>
      </c>
      <c r="E26" s="157">
        <v>45667</v>
      </c>
      <c r="F26" s="157">
        <v>46056</v>
      </c>
      <c r="G26" s="157"/>
      <c r="H26" s="157"/>
      <c r="I26" s="160"/>
      <c r="J26" s="160"/>
      <c r="K26" s="166"/>
      <c r="L26" s="166"/>
      <c r="M26" s="166"/>
      <c r="N26" s="160"/>
      <c r="O26" s="130"/>
      <c r="P26" s="130"/>
      <c r="Q26" s="130"/>
      <c r="R26" s="130"/>
      <c r="S26" s="130"/>
      <c r="T26" s="130"/>
      <c r="U26" s="130"/>
      <c r="V26" s="130"/>
    </row>
    <row r="27" spans="1:22" ht="60" customHeight="1" x14ac:dyDescent="0.35">
      <c r="A27" s="156"/>
      <c r="B27" s="656" t="s">
        <v>1947</v>
      </c>
      <c r="C27" s="79" t="s">
        <v>203</v>
      </c>
      <c r="D27" s="88">
        <v>1</v>
      </c>
      <c r="E27" s="157">
        <v>45667</v>
      </c>
      <c r="F27" s="157">
        <v>46356</v>
      </c>
      <c r="G27" s="157"/>
      <c r="H27" s="157"/>
      <c r="I27" s="160"/>
      <c r="J27" s="160"/>
      <c r="K27" s="166"/>
      <c r="L27" s="166"/>
      <c r="M27" s="166"/>
      <c r="N27" s="160"/>
      <c r="O27" s="130"/>
      <c r="P27" s="130"/>
      <c r="Q27" s="130"/>
      <c r="R27" s="130"/>
      <c r="S27" s="130"/>
      <c r="T27" s="130"/>
      <c r="U27" s="130"/>
      <c r="V27" s="130"/>
    </row>
    <row r="28" spans="1:22" ht="41.25" customHeight="1" x14ac:dyDescent="0.35">
      <c r="A28" s="156"/>
      <c r="B28" s="656" t="s">
        <v>2103</v>
      </c>
      <c r="C28" s="79" t="s">
        <v>204</v>
      </c>
      <c r="D28" s="88">
        <v>1</v>
      </c>
      <c r="E28" s="157">
        <v>45667</v>
      </c>
      <c r="F28" s="157">
        <v>46387</v>
      </c>
      <c r="G28" s="157"/>
      <c r="H28" s="157"/>
      <c r="I28" s="160"/>
      <c r="J28" s="160"/>
      <c r="K28" s="166"/>
      <c r="L28" s="166"/>
      <c r="M28" s="166"/>
      <c r="N28" s="160"/>
      <c r="O28" s="130"/>
      <c r="P28" s="130"/>
      <c r="Q28" s="130"/>
      <c r="R28" s="130"/>
      <c r="S28" s="130"/>
      <c r="T28" s="130"/>
      <c r="U28" s="130"/>
      <c r="V28" s="130"/>
    </row>
    <row r="29" spans="1:22" ht="54" customHeight="1" x14ac:dyDescent="0.35">
      <c r="A29" s="156"/>
      <c r="B29" s="656" t="s">
        <v>2104</v>
      </c>
      <c r="C29" s="79" t="s">
        <v>172</v>
      </c>
      <c r="D29" s="88">
        <v>1</v>
      </c>
      <c r="E29" s="157">
        <v>45667</v>
      </c>
      <c r="F29" s="157">
        <v>46359</v>
      </c>
      <c r="G29" s="157"/>
      <c r="H29" s="157"/>
      <c r="I29" s="160"/>
      <c r="J29" s="160"/>
      <c r="K29" s="166"/>
      <c r="L29" s="166"/>
      <c r="M29" s="166"/>
      <c r="N29" s="160"/>
      <c r="O29" s="130"/>
      <c r="P29" s="130"/>
      <c r="Q29" s="130"/>
      <c r="R29" s="130"/>
      <c r="S29" s="130"/>
      <c r="T29" s="130"/>
      <c r="U29" s="130"/>
      <c r="V29" s="130"/>
    </row>
    <row r="30" spans="1:22" ht="46.5" customHeight="1" x14ac:dyDescent="0.35">
      <c r="A30" s="156"/>
      <c r="B30" s="656" t="s">
        <v>1949</v>
      </c>
      <c r="C30" s="79" t="s">
        <v>203</v>
      </c>
      <c r="D30" s="88">
        <v>1</v>
      </c>
      <c r="E30" s="157">
        <v>45667</v>
      </c>
      <c r="F30" s="157">
        <v>46056</v>
      </c>
      <c r="G30" s="157"/>
      <c r="H30" s="157"/>
      <c r="I30" s="160"/>
      <c r="J30" s="160"/>
      <c r="K30" s="166"/>
      <c r="L30" s="166"/>
      <c r="M30" s="166"/>
      <c r="N30" s="160"/>
      <c r="O30" s="130"/>
      <c r="P30" s="130"/>
      <c r="Q30" s="130"/>
      <c r="R30" s="130"/>
      <c r="S30" s="130"/>
      <c r="T30" s="130"/>
      <c r="U30" s="130"/>
      <c r="V30" s="130"/>
    </row>
    <row r="31" spans="1:22" ht="59.25" customHeight="1" x14ac:dyDescent="0.35">
      <c r="A31" s="156"/>
      <c r="B31" s="656" t="s">
        <v>2105</v>
      </c>
      <c r="C31" s="79" t="s">
        <v>156</v>
      </c>
      <c r="D31" s="88">
        <v>1</v>
      </c>
      <c r="E31" s="157">
        <v>45667</v>
      </c>
      <c r="F31" s="157">
        <v>46173</v>
      </c>
      <c r="G31" s="157"/>
      <c r="H31" s="157"/>
      <c r="I31" s="160"/>
      <c r="J31" s="160"/>
      <c r="K31" s="166"/>
      <c r="L31" s="166"/>
      <c r="M31" s="166"/>
      <c r="N31" s="160"/>
      <c r="O31" s="130"/>
      <c r="P31" s="130"/>
      <c r="Q31" s="130"/>
      <c r="R31" s="130"/>
      <c r="S31" s="130"/>
      <c r="T31" s="130"/>
      <c r="U31" s="130"/>
      <c r="V31" s="130"/>
    </row>
    <row r="32" spans="1:22" ht="34.5" x14ac:dyDescent="0.35">
      <c r="A32" s="156"/>
      <c r="B32" s="656" t="s">
        <v>2106</v>
      </c>
      <c r="C32" s="79" t="s">
        <v>156</v>
      </c>
      <c r="D32" s="88">
        <v>1</v>
      </c>
      <c r="E32" s="157">
        <v>45667</v>
      </c>
      <c r="F32" s="157">
        <v>46228</v>
      </c>
      <c r="G32" s="157"/>
      <c r="H32" s="157"/>
      <c r="I32" s="160"/>
      <c r="J32" s="160"/>
      <c r="K32" s="166"/>
      <c r="L32" s="166"/>
      <c r="M32" s="166"/>
      <c r="N32" s="160"/>
      <c r="O32" s="130"/>
      <c r="P32" s="130"/>
      <c r="Q32" s="130"/>
      <c r="R32" s="130"/>
      <c r="S32" s="130"/>
      <c r="T32" s="130"/>
      <c r="U32" s="130"/>
      <c r="V32" s="130"/>
    </row>
    <row r="33" spans="1:22" ht="42.75" customHeight="1" x14ac:dyDescent="0.35">
      <c r="A33" s="156"/>
      <c r="B33" s="656" t="s">
        <v>2107</v>
      </c>
      <c r="C33" s="79" t="s">
        <v>204</v>
      </c>
      <c r="D33" s="88">
        <v>1</v>
      </c>
      <c r="E33" s="157">
        <v>45667</v>
      </c>
      <c r="F33" s="157">
        <v>46112</v>
      </c>
      <c r="G33" s="157"/>
      <c r="H33" s="157"/>
      <c r="I33" s="160"/>
      <c r="J33" s="160"/>
      <c r="K33" s="166"/>
      <c r="L33" s="166"/>
      <c r="M33" s="166"/>
      <c r="N33" s="160"/>
      <c r="O33" s="130"/>
      <c r="P33" s="130"/>
      <c r="Q33" s="130"/>
      <c r="R33" s="130"/>
      <c r="S33" s="130"/>
      <c r="T33" s="130"/>
      <c r="U33" s="130"/>
      <c r="V33" s="130"/>
    </row>
    <row r="34" spans="1:22" ht="34.5" x14ac:dyDescent="0.35">
      <c r="A34" s="156"/>
      <c r="B34" s="656" t="s">
        <v>1943</v>
      </c>
      <c r="C34" s="79" t="s">
        <v>204</v>
      </c>
      <c r="D34" s="88">
        <v>1</v>
      </c>
      <c r="E34" s="157">
        <v>45667</v>
      </c>
      <c r="F34" s="157">
        <v>46055</v>
      </c>
      <c r="G34" s="157"/>
      <c r="H34" s="157"/>
      <c r="I34" s="160"/>
      <c r="J34" s="160"/>
      <c r="K34" s="166"/>
      <c r="L34" s="166"/>
      <c r="M34" s="166"/>
      <c r="N34" s="160"/>
      <c r="O34" s="130"/>
      <c r="P34" s="130"/>
      <c r="Q34" s="130"/>
      <c r="R34" s="130"/>
      <c r="S34" s="130"/>
      <c r="T34" s="130"/>
      <c r="U34" s="130"/>
      <c r="V34" s="130"/>
    </row>
    <row r="35" spans="1:22" ht="34.5" x14ac:dyDescent="0.35">
      <c r="A35" s="156"/>
      <c r="B35" s="656" t="s">
        <v>1951</v>
      </c>
      <c r="C35" s="79" t="s">
        <v>204</v>
      </c>
      <c r="D35" s="88">
        <v>1</v>
      </c>
      <c r="E35" s="157">
        <v>45667</v>
      </c>
      <c r="F35" s="157">
        <v>46203</v>
      </c>
      <c r="G35" s="157"/>
      <c r="H35" s="157"/>
      <c r="I35" s="160"/>
      <c r="J35" s="160"/>
      <c r="K35" s="166"/>
      <c r="L35" s="166"/>
      <c r="M35" s="166"/>
      <c r="N35" s="160"/>
      <c r="O35" s="130"/>
      <c r="P35" s="130"/>
      <c r="Q35" s="130"/>
      <c r="R35" s="130"/>
      <c r="S35" s="130"/>
      <c r="T35" s="130"/>
      <c r="U35" s="130"/>
      <c r="V35" s="130"/>
    </row>
    <row r="36" spans="1:22" ht="34.5" x14ac:dyDescent="0.35">
      <c r="A36" s="156"/>
      <c r="B36" s="656" t="s">
        <v>1952</v>
      </c>
      <c r="C36" s="79" t="s">
        <v>204</v>
      </c>
      <c r="D36" s="88">
        <v>1</v>
      </c>
      <c r="E36" s="157">
        <v>45667</v>
      </c>
      <c r="F36" s="157">
        <v>46111</v>
      </c>
      <c r="G36" s="157"/>
      <c r="H36" s="157"/>
      <c r="I36" s="160"/>
      <c r="J36" s="160"/>
      <c r="K36" s="166"/>
      <c r="L36" s="166"/>
      <c r="M36" s="166"/>
      <c r="N36" s="160"/>
      <c r="O36" s="130"/>
      <c r="P36" s="130"/>
      <c r="Q36" s="130"/>
      <c r="R36" s="130"/>
      <c r="S36" s="130"/>
      <c r="T36" s="130"/>
      <c r="U36" s="130"/>
      <c r="V36" s="130"/>
    </row>
    <row r="37" spans="1:22" ht="46" x14ac:dyDescent="0.35">
      <c r="A37" s="156"/>
      <c r="B37" s="656" t="s">
        <v>1953</v>
      </c>
      <c r="C37" s="79" t="s">
        <v>203</v>
      </c>
      <c r="D37" s="88">
        <v>1</v>
      </c>
      <c r="E37" s="157">
        <v>45667</v>
      </c>
      <c r="F37" s="157">
        <v>46295</v>
      </c>
      <c r="G37" s="157"/>
      <c r="H37" s="157"/>
      <c r="I37" s="160"/>
      <c r="J37" s="160"/>
      <c r="K37" s="166"/>
      <c r="L37" s="166"/>
      <c r="M37" s="166"/>
      <c r="N37" s="160"/>
      <c r="O37" s="130"/>
      <c r="P37" s="130"/>
      <c r="Q37" s="130"/>
      <c r="R37" s="130"/>
      <c r="S37" s="130"/>
      <c r="T37" s="130"/>
      <c r="U37" s="130"/>
      <c r="V37" s="130"/>
    </row>
    <row r="38" spans="1:22" ht="34.5" x14ac:dyDescent="0.35">
      <c r="A38" s="156"/>
      <c r="B38" s="656" t="s">
        <v>1915</v>
      </c>
      <c r="C38" s="79" t="s">
        <v>203</v>
      </c>
      <c r="D38" s="88">
        <v>1</v>
      </c>
      <c r="E38" s="157">
        <v>45667</v>
      </c>
      <c r="F38" s="157">
        <v>46387</v>
      </c>
      <c r="G38" s="157"/>
      <c r="H38" s="157"/>
      <c r="I38" s="160"/>
      <c r="J38" s="160"/>
      <c r="K38" s="166"/>
      <c r="L38" s="166"/>
      <c r="M38" s="166"/>
      <c r="N38" s="160"/>
      <c r="O38" s="130"/>
      <c r="P38" s="130"/>
      <c r="Q38" s="130"/>
      <c r="R38" s="130"/>
      <c r="S38" s="130"/>
      <c r="T38" s="130"/>
      <c r="U38" s="130"/>
      <c r="V38" s="130"/>
    </row>
    <row r="39" spans="1:22" ht="23" x14ac:dyDescent="0.35">
      <c r="A39" s="156"/>
      <c r="B39" s="656" t="s">
        <v>1916</v>
      </c>
      <c r="C39" s="79" t="s">
        <v>203</v>
      </c>
      <c r="D39" s="88">
        <v>1</v>
      </c>
      <c r="E39" s="157">
        <v>45667</v>
      </c>
      <c r="F39" s="157">
        <v>46387</v>
      </c>
      <c r="G39" s="157"/>
      <c r="H39" s="157"/>
      <c r="I39" s="160"/>
      <c r="J39" s="160"/>
      <c r="K39" s="166"/>
      <c r="L39" s="166"/>
      <c r="M39" s="166"/>
      <c r="N39" s="160"/>
      <c r="O39" s="130"/>
      <c r="P39" s="130"/>
      <c r="Q39" s="130"/>
      <c r="R39" s="130"/>
      <c r="S39" s="130"/>
      <c r="T39" s="130"/>
      <c r="U39" s="130"/>
      <c r="V39" s="130"/>
    </row>
    <row r="40" spans="1:22" ht="23" x14ac:dyDescent="0.35">
      <c r="A40" s="156"/>
      <c r="B40" s="656" t="s">
        <v>2266</v>
      </c>
      <c r="C40" s="79" t="s">
        <v>202</v>
      </c>
      <c r="D40" s="88">
        <v>0.7</v>
      </c>
      <c r="E40" s="157">
        <v>45667</v>
      </c>
      <c r="F40" s="157">
        <v>46387</v>
      </c>
      <c r="G40" s="157"/>
      <c r="H40" s="157"/>
      <c r="I40" s="160"/>
      <c r="J40" s="160"/>
      <c r="K40" s="166"/>
      <c r="L40" s="166"/>
      <c r="M40" s="166"/>
      <c r="N40" s="160"/>
      <c r="O40" s="130"/>
      <c r="P40" s="130"/>
      <c r="Q40" s="130"/>
      <c r="R40" s="130"/>
      <c r="S40" s="130"/>
      <c r="T40" s="130"/>
      <c r="U40" s="130"/>
      <c r="V40" s="130"/>
    </row>
    <row r="41" spans="1:22" ht="60" customHeight="1" x14ac:dyDescent="0.35">
      <c r="A41" s="156"/>
      <c r="B41" s="656" t="s">
        <v>2824</v>
      </c>
      <c r="C41" s="79" t="s">
        <v>203</v>
      </c>
      <c r="D41" s="88">
        <v>1</v>
      </c>
      <c r="E41" s="157">
        <v>45667</v>
      </c>
      <c r="F41" s="157">
        <v>46234</v>
      </c>
      <c r="G41" s="157"/>
      <c r="H41" s="157"/>
      <c r="I41" s="160"/>
      <c r="J41" s="160"/>
      <c r="K41" s="166"/>
      <c r="L41" s="166"/>
      <c r="M41" s="166"/>
      <c r="N41" s="160"/>
      <c r="O41" s="130"/>
      <c r="P41" s="130"/>
      <c r="Q41" s="130"/>
      <c r="R41" s="130"/>
      <c r="S41" s="130"/>
      <c r="T41" s="130"/>
      <c r="U41" s="130"/>
      <c r="V41" s="130"/>
    </row>
    <row r="42" spans="1:22" ht="66" customHeight="1" x14ac:dyDescent="0.35">
      <c r="A42" s="156"/>
      <c r="B42" s="656" t="s">
        <v>2825</v>
      </c>
      <c r="C42" s="79" t="s">
        <v>203</v>
      </c>
      <c r="D42" s="88">
        <v>1</v>
      </c>
      <c r="E42" s="157">
        <v>45667</v>
      </c>
      <c r="F42" s="157">
        <v>46234</v>
      </c>
      <c r="G42" s="157"/>
      <c r="H42" s="157"/>
      <c r="I42" s="160"/>
      <c r="J42" s="160"/>
      <c r="K42" s="166"/>
      <c r="L42" s="166"/>
      <c r="M42" s="166"/>
      <c r="N42" s="160"/>
      <c r="O42" s="130"/>
      <c r="P42" s="130"/>
      <c r="Q42" s="130"/>
      <c r="R42" s="130"/>
      <c r="S42" s="130"/>
      <c r="T42" s="130"/>
      <c r="U42" s="130"/>
      <c r="V42" s="130"/>
    </row>
    <row r="43" spans="1:22" ht="55.5" customHeight="1" x14ac:dyDescent="0.35">
      <c r="A43" s="156"/>
      <c r="B43" s="656" t="s">
        <v>2826</v>
      </c>
      <c r="C43" s="79" t="s">
        <v>203</v>
      </c>
      <c r="D43" s="88">
        <v>1</v>
      </c>
      <c r="E43" s="157">
        <v>45667</v>
      </c>
      <c r="F43" s="157">
        <v>46234</v>
      </c>
      <c r="G43" s="157"/>
      <c r="H43" s="157"/>
      <c r="I43" s="160"/>
      <c r="J43" s="160"/>
      <c r="K43" s="166"/>
      <c r="L43" s="166"/>
      <c r="M43" s="166"/>
      <c r="N43" s="160"/>
      <c r="O43" s="130"/>
      <c r="P43" s="130"/>
      <c r="Q43" s="130"/>
      <c r="R43" s="130"/>
      <c r="S43" s="130"/>
      <c r="T43" s="130"/>
      <c r="U43" s="130"/>
      <c r="V43" s="130"/>
    </row>
    <row r="44" spans="1:22" ht="46" x14ac:dyDescent="0.35">
      <c r="A44" s="156"/>
      <c r="B44" s="656" t="s">
        <v>2827</v>
      </c>
      <c r="C44" s="79" t="s">
        <v>203</v>
      </c>
      <c r="D44" s="88">
        <v>1</v>
      </c>
      <c r="E44" s="157">
        <v>45667</v>
      </c>
      <c r="F44" s="157">
        <v>46234</v>
      </c>
      <c r="G44" s="157"/>
      <c r="H44" s="157"/>
      <c r="I44" s="160"/>
      <c r="J44" s="160"/>
      <c r="K44" s="166"/>
      <c r="L44" s="166"/>
      <c r="M44" s="166"/>
      <c r="N44" s="160"/>
      <c r="O44" s="130"/>
      <c r="P44" s="130"/>
      <c r="Q44" s="130"/>
      <c r="R44" s="130"/>
      <c r="S44" s="130"/>
      <c r="T44" s="130"/>
      <c r="U44" s="130"/>
      <c r="V44" s="130"/>
    </row>
    <row r="45" spans="1:22" ht="46" x14ac:dyDescent="0.35">
      <c r="A45" s="156"/>
      <c r="B45" s="656" t="s">
        <v>2828</v>
      </c>
      <c r="C45" s="79" t="s">
        <v>203</v>
      </c>
      <c r="D45" s="88">
        <v>1</v>
      </c>
      <c r="E45" s="157">
        <v>45667</v>
      </c>
      <c r="F45" s="157">
        <v>46234</v>
      </c>
      <c r="G45" s="157"/>
      <c r="H45" s="157"/>
      <c r="I45" s="160"/>
      <c r="J45" s="160"/>
      <c r="K45" s="166"/>
      <c r="L45" s="166"/>
      <c r="M45" s="166"/>
      <c r="N45" s="160"/>
      <c r="O45" s="130"/>
      <c r="P45" s="130"/>
      <c r="Q45" s="130"/>
      <c r="R45" s="130"/>
      <c r="S45" s="130"/>
      <c r="T45" s="130"/>
      <c r="U45" s="130"/>
      <c r="V45" s="130"/>
    </row>
    <row r="46" spans="1:22" ht="34.5" x14ac:dyDescent="0.35">
      <c r="A46" s="156"/>
      <c r="B46" s="656" t="s">
        <v>2829</v>
      </c>
      <c r="C46" s="79" t="s">
        <v>203</v>
      </c>
      <c r="D46" s="88">
        <v>1</v>
      </c>
      <c r="E46" s="157">
        <v>45667</v>
      </c>
      <c r="F46" s="157">
        <v>46234</v>
      </c>
      <c r="G46" s="157"/>
      <c r="H46" s="157"/>
      <c r="I46" s="160"/>
      <c r="J46" s="160"/>
      <c r="K46" s="166"/>
      <c r="L46" s="166"/>
      <c r="M46" s="166"/>
      <c r="N46" s="160"/>
      <c r="O46" s="130"/>
      <c r="P46" s="130"/>
      <c r="Q46" s="130"/>
      <c r="R46" s="130"/>
      <c r="S46" s="130"/>
      <c r="T46" s="130"/>
      <c r="U46" s="130"/>
      <c r="V46" s="130"/>
    </row>
    <row r="47" spans="1:22" ht="34.5" x14ac:dyDescent="0.35">
      <c r="A47" s="156"/>
      <c r="B47" s="656" t="s">
        <v>2830</v>
      </c>
      <c r="C47" s="79" t="s">
        <v>203</v>
      </c>
      <c r="D47" s="88">
        <v>1</v>
      </c>
      <c r="E47" s="157">
        <v>45667</v>
      </c>
      <c r="F47" s="157">
        <v>46234</v>
      </c>
      <c r="G47" s="157"/>
      <c r="H47" s="157"/>
      <c r="I47" s="160"/>
      <c r="J47" s="160"/>
      <c r="K47" s="166"/>
      <c r="L47" s="166"/>
      <c r="M47" s="166"/>
      <c r="N47" s="160"/>
      <c r="O47" s="130"/>
      <c r="P47" s="130"/>
      <c r="Q47" s="130"/>
      <c r="R47" s="130"/>
      <c r="S47" s="130"/>
      <c r="T47" s="130"/>
      <c r="U47" s="130"/>
      <c r="V47" s="130"/>
    </row>
    <row r="48" spans="1:22" ht="34.5" x14ac:dyDescent="0.35">
      <c r="A48" s="156"/>
      <c r="B48" s="656" t="s">
        <v>2831</v>
      </c>
      <c r="C48" s="79" t="s">
        <v>203</v>
      </c>
      <c r="D48" s="88">
        <v>1</v>
      </c>
      <c r="E48" s="157">
        <v>45667</v>
      </c>
      <c r="F48" s="157">
        <v>46234</v>
      </c>
      <c r="G48" s="157"/>
      <c r="H48" s="157"/>
      <c r="I48" s="160"/>
      <c r="J48" s="160"/>
      <c r="K48" s="166"/>
      <c r="L48" s="166"/>
      <c r="M48" s="166"/>
      <c r="N48" s="160"/>
      <c r="O48" s="130"/>
      <c r="P48" s="130"/>
      <c r="Q48" s="130"/>
      <c r="R48" s="130"/>
      <c r="S48" s="130"/>
      <c r="T48" s="130"/>
      <c r="U48" s="130"/>
      <c r="V48" s="130"/>
    </row>
    <row r="49" spans="1:22" ht="46" x14ac:dyDescent="0.35">
      <c r="A49" s="156"/>
      <c r="B49" s="656" t="s">
        <v>2832</v>
      </c>
      <c r="C49" s="656" t="s">
        <v>203</v>
      </c>
      <c r="D49" s="660">
        <v>1</v>
      </c>
      <c r="E49" s="157">
        <v>45667</v>
      </c>
      <c r="F49" s="157">
        <v>46234</v>
      </c>
      <c r="G49" s="157"/>
      <c r="H49" s="157"/>
      <c r="I49" s="160"/>
      <c r="J49" s="160"/>
      <c r="K49" s="166"/>
      <c r="L49" s="166"/>
      <c r="M49" s="166"/>
      <c r="N49" s="160"/>
      <c r="O49" s="130"/>
      <c r="P49" s="130"/>
      <c r="Q49" s="130"/>
      <c r="R49" s="130"/>
      <c r="S49" s="130"/>
      <c r="T49" s="130"/>
      <c r="U49" s="130"/>
      <c r="V49" s="130"/>
    </row>
    <row r="50" spans="1:22" ht="57.5" x14ac:dyDescent="0.35">
      <c r="A50" s="156"/>
      <c r="B50" s="656" t="s">
        <v>2833</v>
      </c>
      <c r="C50" s="656" t="s">
        <v>203</v>
      </c>
      <c r="D50" s="660">
        <v>1</v>
      </c>
      <c r="E50" s="157">
        <v>45667</v>
      </c>
      <c r="F50" s="157">
        <v>46234</v>
      </c>
      <c r="G50" s="157"/>
      <c r="H50" s="157"/>
      <c r="I50" s="160"/>
      <c r="J50" s="160"/>
      <c r="K50" s="166"/>
      <c r="L50" s="166"/>
      <c r="M50" s="166"/>
      <c r="N50" s="160"/>
      <c r="O50" s="130"/>
      <c r="P50" s="130"/>
      <c r="Q50" s="130"/>
      <c r="R50" s="130"/>
      <c r="S50" s="130"/>
      <c r="T50" s="130"/>
      <c r="U50" s="130"/>
      <c r="V50" s="130"/>
    </row>
    <row r="51" spans="1:22" ht="34.5" x14ac:dyDescent="0.35">
      <c r="A51" s="156"/>
      <c r="B51" s="656" t="s">
        <v>2834</v>
      </c>
      <c r="C51" s="656" t="s">
        <v>203</v>
      </c>
      <c r="D51" s="660">
        <v>1</v>
      </c>
      <c r="E51" s="157">
        <v>45667</v>
      </c>
      <c r="F51" s="157">
        <v>46234</v>
      </c>
      <c r="G51" s="157"/>
      <c r="H51" s="157"/>
      <c r="I51" s="160"/>
      <c r="J51" s="160"/>
      <c r="K51" s="166"/>
      <c r="L51" s="166"/>
      <c r="M51" s="166"/>
      <c r="N51" s="160"/>
      <c r="O51" s="130"/>
      <c r="P51" s="130"/>
      <c r="Q51" s="130"/>
      <c r="R51" s="130"/>
      <c r="S51" s="130"/>
      <c r="T51" s="130"/>
      <c r="U51" s="130"/>
      <c r="V51" s="130"/>
    </row>
    <row r="52" spans="1:22" x14ac:dyDescent="0.35">
      <c r="A52" s="156"/>
      <c r="B52" s="161"/>
      <c r="C52" s="161"/>
      <c r="D52" s="158"/>
      <c r="E52" s="157"/>
      <c r="F52" s="157"/>
      <c r="G52" s="157"/>
      <c r="H52" s="160"/>
      <c r="I52" s="160"/>
      <c r="J52" s="160"/>
      <c r="K52" s="166"/>
      <c r="L52" s="166"/>
      <c r="M52" s="166"/>
      <c r="N52" s="160"/>
      <c r="O52" s="130"/>
      <c r="P52" s="130"/>
      <c r="Q52" s="130"/>
      <c r="R52" s="130"/>
      <c r="S52" s="130"/>
      <c r="T52" s="130"/>
      <c r="U52" s="130"/>
      <c r="V52" s="130"/>
    </row>
    <row r="53" spans="1:22" ht="23" x14ac:dyDescent="0.35">
      <c r="A53" s="156"/>
      <c r="B53" s="165" t="s">
        <v>1782</v>
      </c>
      <c r="C53" s="159" t="s">
        <v>1320</v>
      </c>
      <c r="D53" s="159" t="s">
        <v>1768</v>
      </c>
      <c r="E53" s="159" t="s">
        <v>1769</v>
      </c>
      <c r="F53" s="159" t="s">
        <v>1770</v>
      </c>
      <c r="G53" s="167" t="s">
        <v>1769</v>
      </c>
      <c r="H53" s="167" t="s">
        <v>1771</v>
      </c>
      <c r="I53" s="107" t="s">
        <v>1799</v>
      </c>
      <c r="J53" s="107" t="s">
        <v>1800</v>
      </c>
      <c r="K53" s="107" t="s">
        <v>1801</v>
      </c>
      <c r="L53" s="107" t="s">
        <v>1802</v>
      </c>
      <c r="M53" s="107" t="s">
        <v>1794</v>
      </c>
      <c r="N53" s="107" t="s">
        <v>1803</v>
      </c>
      <c r="O53" s="130"/>
      <c r="P53" s="130"/>
      <c r="Q53" s="130"/>
      <c r="R53" s="130"/>
      <c r="S53" s="130"/>
      <c r="T53" s="130"/>
      <c r="U53" s="130"/>
      <c r="V53" s="130"/>
    </row>
    <row r="54" spans="1:22" ht="23" x14ac:dyDescent="0.35">
      <c r="A54" s="156"/>
      <c r="B54" s="98" t="s">
        <v>2781</v>
      </c>
      <c r="C54" s="82" t="s">
        <v>139</v>
      </c>
      <c r="D54" s="88">
        <v>1</v>
      </c>
      <c r="E54" s="157">
        <v>46027</v>
      </c>
      <c r="F54" s="157">
        <v>46264</v>
      </c>
      <c r="G54" s="157"/>
      <c r="H54" s="157"/>
      <c r="I54" s="160"/>
      <c r="J54" s="160"/>
      <c r="K54" s="166"/>
      <c r="L54" s="166"/>
      <c r="M54" s="166"/>
      <c r="N54" s="160"/>
      <c r="O54" s="130"/>
      <c r="P54" s="130"/>
      <c r="Q54" s="130"/>
      <c r="R54" s="130"/>
      <c r="S54" s="130"/>
      <c r="T54" s="130"/>
      <c r="U54" s="130"/>
      <c r="V54" s="130"/>
    </row>
    <row r="55" spans="1:22" ht="46.5" x14ac:dyDescent="0.35">
      <c r="A55" s="156"/>
      <c r="B55" s="598" t="s">
        <v>2801</v>
      </c>
      <c r="C55" s="45" t="s">
        <v>139</v>
      </c>
      <c r="D55" s="88">
        <v>1</v>
      </c>
      <c r="E55" s="157">
        <v>46027</v>
      </c>
      <c r="F55" s="157">
        <v>46081</v>
      </c>
      <c r="G55" s="157"/>
      <c r="H55" s="157"/>
      <c r="I55" s="160"/>
      <c r="J55" s="160"/>
      <c r="K55" s="166"/>
      <c r="L55" s="166"/>
      <c r="M55" s="166"/>
      <c r="N55" s="160"/>
      <c r="O55" s="130"/>
      <c r="P55" s="130"/>
      <c r="Q55" s="130"/>
      <c r="R55" s="130"/>
      <c r="S55" s="130"/>
      <c r="T55" s="130"/>
      <c r="U55" s="130"/>
      <c r="V55" s="130"/>
    </row>
    <row r="56" spans="1:22" ht="23" x14ac:dyDescent="0.35">
      <c r="A56" s="156"/>
      <c r="B56" s="165" t="s">
        <v>1783</v>
      </c>
      <c r="C56" s="159" t="s">
        <v>1320</v>
      </c>
      <c r="D56" s="159" t="s">
        <v>1768</v>
      </c>
      <c r="E56" s="159" t="s">
        <v>1769</v>
      </c>
      <c r="F56" s="159" t="s">
        <v>1770</v>
      </c>
      <c r="G56" s="167" t="s">
        <v>1769</v>
      </c>
      <c r="H56" s="167" t="s">
        <v>1771</v>
      </c>
      <c r="I56" s="107" t="s">
        <v>1799</v>
      </c>
      <c r="J56" s="107" t="s">
        <v>1800</v>
      </c>
      <c r="K56" s="107" t="s">
        <v>1801</v>
      </c>
      <c r="L56" s="107" t="s">
        <v>1802</v>
      </c>
      <c r="M56" s="107" t="s">
        <v>1794</v>
      </c>
      <c r="N56" s="107" t="s">
        <v>1803</v>
      </c>
      <c r="O56" s="130"/>
      <c r="P56" s="130"/>
      <c r="Q56" s="130"/>
      <c r="R56" s="130"/>
      <c r="S56" s="130"/>
      <c r="T56" s="130"/>
      <c r="U56" s="130"/>
      <c r="V56" s="130"/>
    </row>
    <row r="57" spans="1:22" ht="34.5" x14ac:dyDescent="0.35">
      <c r="A57" s="156"/>
      <c r="B57" s="344" t="s">
        <v>2838</v>
      </c>
      <c r="C57" s="101" t="s">
        <v>139</v>
      </c>
      <c r="D57" s="88">
        <v>1</v>
      </c>
      <c r="E57" s="157">
        <v>46027</v>
      </c>
      <c r="F57" s="157">
        <v>46203</v>
      </c>
      <c r="G57" s="157"/>
      <c r="H57" s="160"/>
      <c r="I57" s="160"/>
      <c r="J57" s="160"/>
      <c r="K57" s="166"/>
      <c r="L57" s="166"/>
      <c r="M57" s="166"/>
      <c r="N57" s="160"/>
      <c r="O57" s="130"/>
      <c r="P57" s="130"/>
      <c r="Q57" s="130"/>
      <c r="R57" s="130"/>
      <c r="S57" s="130"/>
      <c r="T57" s="130"/>
      <c r="U57" s="130"/>
      <c r="V57" s="130"/>
    </row>
    <row r="58" spans="1:22" x14ac:dyDescent="0.35">
      <c r="A58" s="156"/>
      <c r="B58" s="344" t="s">
        <v>2228</v>
      </c>
      <c r="C58" s="101" t="s">
        <v>139</v>
      </c>
      <c r="D58" s="88">
        <v>1</v>
      </c>
      <c r="E58" s="157">
        <v>46027</v>
      </c>
      <c r="F58" s="157">
        <v>46083</v>
      </c>
      <c r="G58" s="157"/>
      <c r="H58" s="160"/>
      <c r="I58" s="160"/>
      <c r="J58" s="160"/>
      <c r="K58" s="166"/>
      <c r="L58" s="166"/>
      <c r="M58" s="166"/>
      <c r="N58" s="160"/>
      <c r="O58" s="130"/>
      <c r="P58" s="130"/>
      <c r="Q58" s="130"/>
      <c r="R58" s="130"/>
      <c r="S58" s="130"/>
      <c r="T58" s="130"/>
      <c r="U58" s="130"/>
      <c r="V58" s="130"/>
    </row>
    <row r="59" spans="1:22" x14ac:dyDescent="0.35">
      <c r="A59" s="156"/>
      <c r="B59" s="82" t="s">
        <v>2837</v>
      </c>
      <c r="C59" s="101" t="s">
        <v>66</v>
      </c>
      <c r="D59" s="88"/>
      <c r="E59" s="157"/>
      <c r="F59" s="157"/>
      <c r="G59" s="157"/>
      <c r="H59" s="160"/>
      <c r="I59" s="160"/>
      <c r="J59" s="160"/>
      <c r="K59" s="166"/>
      <c r="L59" s="166"/>
      <c r="M59" s="166"/>
      <c r="N59" s="160"/>
      <c r="O59" s="130"/>
      <c r="P59" s="130"/>
      <c r="Q59" s="130"/>
      <c r="R59" s="130"/>
      <c r="S59" s="130"/>
      <c r="T59" s="130"/>
      <c r="U59" s="130"/>
      <c r="V59" s="130"/>
    </row>
    <row r="60" spans="1:22" ht="23" x14ac:dyDescent="0.35">
      <c r="A60" s="156"/>
      <c r="B60" s="82" t="s">
        <v>2839</v>
      </c>
      <c r="C60" s="101" t="s">
        <v>139</v>
      </c>
      <c r="D60" s="88">
        <v>1</v>
      </c>
      <c r="E60" s="157">
        <v>46027</v>
      </c>
      <c r="F60" s="157">
        <v>46387</v>
      </c>
      <c r="G60" s="157"/>
      <c r="H60" s="160"/>
      <c r="I60" s="160"/>
      <c r="J60" s="160"/>
      <c r="K60" s="166"/>
      <c r="L60" s="166"/>
      <c r="M60" s="166"/>
      <c r="N60" s="160"/>
      <c r="O60" s="130"/>
      <c r="P60" s="130"/>
      <c r="Q60" s="130"/>
      <c r="R60" s="130"/>
      <c r="S60" s="130"/>
      <c r="T60" s="130"/>
      <c r="U60" s="130"/>
      <c r="V60" s="130"/>
    </row>
    <row r="61" spans="1:22" ht="23" x14ac:dyDescent="0.35">
      <c r="A61" s="156"/>
      <c r="B61" s="82" t="s">
        <v>2840</v>
      </c>
      <c r="C61" s="101" t="s">
        <v>121</v>
      </c>
      <c r="D61" s="88">
        <v>0.5</v>
      </c>
      <c r="E61" s="157">
        <v>46027</v>
      </c>
      <c r="F61" s="157">
        <v>46387</v>
      </c>
      <c r="G61" s="157"/>
      <c r="H61" s="160"/>
      <c r="I61" s="160"/>
      <c r="J61" s="160"/>
      <c r="K61" s="166"/>
      <c r="L61" s="166"/>
      <c r="M61" s="166"/>
      <c r="N61" s="160"/>
      <c r="O61" s="130"/>
      <c r="P61" s="130"/>
      <c r="Q61" s="130"/>
      <c r="R61" s="130"/>
      <c r="S61" s="130"/>
      <c r="T61" s="130"/>
      <c r="U61" s="130"/>
      <c r="V61" s="130"/>
    </row>
    <row r="62" spans="1:22" ht="23" x14ac:dyDescent="0.35">
      <c r="A62" s="156"/>
      <c r="B62" s="82" t="s">
        <v>2841</v>
      </c>
      <c r="C62" s="101" t="s">
        <v>120</v>
      </c>
      <c r="D62" s="88">
        <v>0.5</v>
      </c>
      <c r="E62" s="157">
        <v>46027</v>
      </c>
      <c r="F62" s="157">
        <v>46387</v>
      </c>
      <c r="G62" s="157"/>
      <c r="H62" s="160"/>
      <c r="I62" s="160"/>
      <c r="J62" s="160"/>
      <c r="K62" s="166"/>
      <c r="L62" s="166"/>
      <c r="M62" s="166"/>
      <c r="N62" s="160"/>
      <c r="O62" s="130"/>
      <c r="P62" s="130"/>
      <c r="Q62" s="130"/>
      <c r="R62" s="130"/>
      <c r="S62" s="130"/>
      <c r="T62" s="130"/>
      <c r="U62" s="130"/>
      <c r="V62" s="130"/>
    </row>
    <row r="63" spans="1:22" ht="46" x14ac:dyDescent="0.35">
      <c r="A63" s="156"/>
      <c r="B63" s="82" t="s">
        <v>1919</v>
      </c>
      <c r="C63" s="101" t="s">
        <v>202</v>
      </c>
      <c r="D63" s="88">
        <v>1</v>
      </c>
      <c r="E63" s="157">
        <v>46027</v>
      </c>
      <c r="F63" s="157">
        <v>46387</v>
      </c>
      <c r="G63" s="157"/>
      <c r="H63" s="160"/>
      <c r="I63" s="160"/>
      <c r="J63" s="160"/>
      <c r="K63" s="166"/>
      <c r="L63" s="166"/>
      <c r="M63" s="166"/>
      <c r="N63" s="160"/>
      <c r="O63" s="130"/>
      <c r="P63" s="130"/>
      <c r="Q63" s="130"/>
      <c r="R63" s="130"/>
      <c r="S63" s="130"/>
      <c r="T63" s="130"/>
      <c r="U63" s="130"/>
      <c r="V63" s="130"/>
    </row>
    <row r="64" spans="1:22" ht="34.5" x14ac:dyDescent="0.35">
      <c r="A64" s="156"/>
      <c r="B64" s="82" t="s">
        <v>2270</v>
      </c>
      <c r="C64" s="101" t="s">
        <v>185</v>
      </c>
      <c r="D64" s="88">
        <v>1</v>
      </c>
      <c r="E64" s="157">
        <v>46027</v>
      </c>
      <c r="F64" s="157">
        <v>46203</v>
      </c>
      <c r="G64" s="157"/>
      <c r="H64" s="160"/>
      <c r="I64" s="160"/>
      <c r="J64" s="160"/>
      <c r="K64" s="166"/>
      <c r="L64" s="166"/>
      <c r="M64" s="166"/>
      <c r="N64" s="160"/>
      <c r="O64" s="130"/>
      <c r="P64" s="130"/>
      <c r="Q64" s="130"/>
      <c r="R64" s="130"/>
      <c r="S64" s="130"/>
      <c r="T64" s="130"/>
      <c r="U64" s="130"/>
      <c r="V64" s="130"/>
    </row>
    <row r="65" spans="1:22" ht="34.5" x14ac:dyDescent="0.35">
      <c r="A65" s="156"/>
      <c r="B65" s="82" t="s">
        <v>2102</v>
      </c>
      <c r="C65" s="101" t="s">
        <v>185</v>
      </c>
      <c r="D65" s="88">
        <v>1</v>
      </c>
      <c r="E65" s="157">
        <v>46027</v>
      </c>
      <c r="F65" s="157">
        <v>46203</v>
      </c>
      <c r="G65" s="157"/>
      <c r="H65" s="160"/>
      <c r="I65" s="160"/>
      <c r="J65" s="160"/>
      <c r="K65" s="166"/>
      <c r="L65" s="166"/>
      <c r="M65" s="166"/>
      <c r="N65" s="160"/>
      <c r="O65" s="130"/>
      <c r="P65" s="130"/>
      <c r="Q65" s="130"/>
      <c r="R65" s="130"/>
      <c r="S65" s="130"/>
      <c r="T65" s="130"/>
      <c r="U65" s="130"/>
      <c r="V65" s="130"/>
    </row>
    <row r="66" spans="1:22" ht="34.5" x14ac:dyDescent="0.35">
      <c r="A66" s="156"/>
      <c r="B66" s="82" t="s">
        <v>1917</v>
      </c>
      <c r="C66" s="101" t="s">
        <v>203</v>
      </c>
      <c r="D66" s="88">
        <v>1</v>
      </c>
      <c r="E66" s="157">
        <v>46027</v>
      </c>
      <c r="F66" s="157">
        <v>46111</v>
      </c>
      <c r="G66" s="157"/>
      <c r="H66" s="160"/>
      <c r="I66" s="160"/>
      <c r="J66" s="160"/>
      <c r="K66" s="166"/>
      <c r="L66" s="166"/>
      <c r="M66" s="166"/>
      <c r="N66" s="160"/>
      <c r="O66" s="130"/>
      <c r="P66" s="130"/>
      <c r="Q66" s="130"/>
      <c r="R66" s="130"/>
      <c r="S66" s="130"/>
      <c r="T66" s="130"/>
      <c r="U66" s="130"/>
      <c r="V66" s="130"/>
    </row>
    <row r="67" spans="1:22" ht="34.5" x14ac:dyDescent="0.35">
      <c r="A67" s="156"/>
      <c r="B67" s="79" t="s">
        <v>2790</v>
      </c>
      <c r="C67" s="101" t="s">
        <v>139</v>
      </c>
      <c r="D67" s="88">
        <v>1</v>
      </c>
      <c r="E67" s="157">
        <v>46027</v>
      </c>
      <c r="F67" s="157">
        <v>46387</v>
      </c>
      <c r="G67" s="157"/>
      <c r="H67" s="160"/>
      <c r="I67" s="160"/>
      <c r="J67" s="160"/>
      <c r="K67" s="166"/>
      <c r="L67" s="166"/>
      <c r="M67" s="166"/>
      <c r="N67" s="160"/>
      <c r="O67" s="130"/>
      <c r="P67" s="130"/>
      <c r="Q67" s="130"/>
      <c r="R67" s="130"/>
      <c r="S67" s="130"/>
      <c r="T67" s="130"/>
      <c r="U67" s="130"/>
      <c r="V67" s="130"/>
    </row>
    <row r="68" spans="1:22" ht="46" x14ac:dyDescent="0.35">
      <c r="A68" s="156"/>
      <c r="B68" s="654" t="s">
        <v>2792</v>
      </c>
      <c r="C68" s="101" t="s">
        <v>185</v>
      </c>
      <c r="D68" s="88">
        <v>1</v>
      </c>
      <c r="E68" s="157">
        <v>46027</v>
      </c>
      <c r="F68" s="157">
        <v>46387</v>
      </c>
      <c r="G68" s="157"/>
      <c r="H68" s="160"/>
      <c r="I68" s="160"/>
      <c r="J68" s="160"/>
      <c r="K68" s="166"/>
      <c r="L68" s="166"/>
      <c r="M68" s="166"/>
      <c r="N68" s="160"/>
      <c r="O68" s="130"/>
      <c r="P68" s="130"/>
      <c r="Q68" s="130"/>
      <c r="R68" s="130"/>
      <c r="S68" s="130"/>
      <c r="T68" s="130"/>
      <c r="U68" s="130"/>
      <c r="V68" s="130"/>
    </row>
    <row r="69" spans="1:22" ht="23" x14ac:dyDescent="0.35">
      <c r="A69" s="156"/>
      <c r="B69" s="405" t="s">
        <v>2796</v>
      </c>
      <c r="C69" s="101" t="s">
        <v>185</v>
      </c>
      <c r="D69" s="88">
        <v>1</v>
      </c>
      <c r="E69" s="157">
        <v>46027</v>
      </c>
      <c r="F69" s="157">
        <v>46387</v>
      </c>
      <c r="G69" s="157"/>
      <c r="H69" s="160"/>
      <c r="I69" s="160"/>
      <c r="J69" s="160"/>
      <c r="K69" s="166"/>
      <c r="L69" s="166"/>
      <c r="M69" s="166"/>
      <c r="N69" s="160"/>
      <c r="O69" s="130"/>
      <c r="P69" s="130"/>
      <c r="Q69" s="130"/>
      <c r="R69" s="130"/>
      <c r="S69" s="130"/>
      <c r="T69" s="130"/>
      <c r="U69" s="130"/>
      <c r="V69" s="130"/>
    </row>
    <row r="70" spans="1:22" ht="23" x14ac:dyDescent="0.35">
      <c r="A70" s="156"/>
      <c r="B70" s="165" t="s">
        <v>1784</v>
      </c>
      <c r="C70" s="159" t="s">
        <v>1320</v>
      </c>
      <c r="D70" s="159" t="s">
        <v>1768</v>
      </c>
      <c r="E70" s="159" t="s">
        <v>1769</v>
      </c>
      <c r="F70" s="159" t="s">
        <v>1770</v>
      </c>
      <c r="G70" s="167" t="s">
        <v>1769</v>
      </c>
      <c r="H70" s="167" t="s">
        <v>1771</v>
      </c>
      <c r="I70" s="107" t="s">
        <v>1799</v>
      </c>
      <c r="J70" s="107" t="s">
        <v>1800</v>
      </c>
      <c r="K70" s="107" t="s">
        <v>1801</v>
      </c>
      <c r="L70" s="107" t="s">
        <v>1802</v>
      </c>
      <c r="M70" s="107" t="s">
        <v>1794</v>
      </c>
      <c r="N70" s="107" t="s">
        <v>1803</v>
      </c>
      <c r="O70" s="130"/>
      <c r="P70" s="130"/>
      <c r="Q70" s="130"/>
      <c r="R70" s="130"/>
      <c r="S70" s="130"/>
      <c r="T70" s="130"/>
      <c r="U70" s="130"/>
      <c r="V70" s="130"/>
    </row>
    <row r="71" spans="1:22" ht="34.5" x14ac:dyDescent="0.35">
      <c r="A71" s="156"/>
      <c r="B71" s="656" t="s">
        <v>2799</v>
      </c>
      <c r="C71" s="82" t="s">
        <v>139</v>
      </c>
      <c r="D71" s="88">
        <v>1</v>
      </c>
      <c r="E71" s="157">
        <v>46027</v>
      </c>
      <c r="F71" s="157">
        <v>46387</v>
      </c>
      <c r="G71" s="157"/>
      <c r="H71" s="160"/>
      <c r="I71" s="160"/>
      <c r="J71" s="160"/>
      <c r="K71" s="166"/>
      <c r="L71" s="166"/>
      <c r="M71" s="166"/>
      <c r="N71" s="160"/>
      <c r="O71" s="130"/>
      <c r="P71" s="130"/>
      <c r="Q71" s="130"/>
      <c r="R71" s="130"/>
      <c r="S71" s="130"/>
      <c r="T71" s="130"/>
      <c r="U71" s="130"/>
      <c r="V71" s="130"/>
    </row>
    <row r="72" spans="1:22" ht="23" x14ac:dyDescent="0.35">
      <c r="A72" s="156"/>
      <c r="B72" s="656" t="s">
        <v>2800</v>
      </c>
      <c r="C72" s="82" t="s">
        <v>139</v>
      </c>
      <c r="D72" s="88">
        <v>1</v>
      </c>
      <c r="E72" s="157">
        <v>46027</v>
      </c>
      <c r="F72" s="157">
        <v>46387</v>
      </c>
      <c r="G72" s="157"/>
      <c r="H72" s="160"/>
      <c r="I72" s="160"/>
      <c r="J72" s="160"/>
      <c r="K72" s="166"/>
      <c r="L72" s="166"/>
      <c r="M72" s="166"/>
      <c r="N72" s="160"/>
      <c r="O72" s="130"/>
      <c r="P72" s="130"/>
      <c r="Q72" s="130"/>
      <c r="R72" s="130"/>
      <c r="S72" s="130"/>
      <c r="T72" s="130"/>
      <c r="U72" s="130"/>
      <c r="V72" s="130"/>
    </row>
    <row r="73" spans="1:22" ht="23" x14ac:dyDescent="0.35">
      <c r="A73" s="156"/>
      <c r="B73" s="656" t="s">
        <v>2784</v>
      </c>
      <c r="C73" s="101" t="s">
        <v>203</v>
      </c>
      <c r="D73" s="88">
        <v>1</v>
      </c>
      <c r="E73" s="157">
        <v>46027</v>
      </c>
      <c r="F73" s="157">
        <v>46387</v>
      </c>
      <c r="G73" s="157"/>
      <c r="H73" s="160"/>
      <c r="I73" s="160"/>
      <c r="J73" s="160"/>
      <c r="K73" s="166"/>
      <c r="L73" s="166"/>
      <c r="M73" s="166"/>
      <c r="N73" s="160"/>
      <c r="O73" s="130"/>
      <c r="P73" s="130"/>
      <c r="Q73" s="130"/>
      <c r="R73" s="130"/>
      <c r="S73" s="130"/>
      <c r="T73" s="130"/>
      <c r="U73" s="130"/>
      <c r="V73" s="130"/>
    </row>
    <row r="74" spans="1:22" ht="23" x14ac:dyDescent="0.35">
      <c r="A74" s="156"/>
      <c r="B74" s="165" t="s">
        <v>1785</v>
      </c>
      <c r="C74" s="159" t="s">
        <v>1320</v>
      </c>
      <c r="D74" s="159" t="s">
        <v>1768</v>
      </c>
      <c r="E74" s="159" t="s">
        <v>1769</v>
      </c>
      <c r="F74" s="159" t="s">
        <v>1770</v>
      </c>
      <c r="G74" s="167" t="s">
        <v>1769</v>
      </c>
      <c r="H74" s="167" t="s">
        <v>1771</v>
      </c>
      <c r="I74" s="107" t="s">
        <v>1799</v>
      </c>
      <c r="J74" s="107" t="s">
        <v>1800</v>
      </c>
      <c r="K74" s="107" t="s">
        <v>1801</v>
      </c>
      <c r="L74" s="107" t="s">
        <v>1802</v>
      </c>
      <c r="M74" s="107" t="s">
        <v>1794</v>
      </c>
      <c r="N74" s="107" t="s">
        <v>1803</v>
      </c>
      <c r="O74" s="130"/>
      <c r="P74" s="130"/>
      <c r="Q74" s="130"/>
      <c r="R74" s="130"/>
      <c r="S74" s="130"/>
      <c r="T74" s="130"/>
      <c r="U74" s="130"/>
      <c r="V74" s="130"/>
    </row>
    <row r="75" spans="1:22" ht="46" x14ac:dyDescent="0.35">
      <c r="A75" s="156"/>
      <c r="B75" s="365" t="s">
        <v>2805</v>
      </c>
      <c r="C75" s="82" t="s">
        <v>139</v>
      </c>
      <c r="D75" s="88">
        <v>1</v>
      </c>
      <c r="E75" s="157">
        <v>46027</v>
      </c>
      <c r="F75" s="157">
        <v>46081</v>
      </c>
      <c r="G75" s="157"/>
      <c r="H75" s="160"/>
      <c r="I75" s="160"/>
      <c r="J75" s="160"/>
      <c r="K75" s="166"/>
      <c r="L75" s="166"/>
      <c r="M75" s="166"/>
      <c r="N75" s="160"/>
      <c r="O75" s="130"/>
      <c r="P75" s="130"/>
      <c r="Q75" s="130"/>
      <c r="R75" s="130"/>
      <c r="S75" s="130"/>
      <c r="T75" s="130"/>
      <c r="U75" s="130"/>
      <c r="V75" s="130"/>
    </row>
    <row r="76" spans="1:22" ht="69" x14ac:dyDescent="0.35">
      <c r="A76" s="156"/>
      <c r="B76" s="82" t="s">
        <v>2806</v>
      </c>
      <c r="C76" s="82" t="s">
        <v>139</v>
      </c>
      <c r="D76" s="88">
        <v>1</v>
      </c>
      <c r="E76" s="157">
        <v>46027</v>
      </c>
      <c r="F76" s="157">
        <v>46081</v>
      </c>
      <c r="G76" s="157"/>
      <c r="H76" s="160"/>
      <c r="I76" s="160"/>
      <c r="J76" s="160"/>
      <c r="K76" s="166"/>
      <c r="L76" s="166"/>
      <c r="M76" s="166"/>
      <c r="N76" s="160"/>
      <c r="O76" s="130"/>
      <c r="P76" s="130"/>
      <c r="Q76" s="130"/>
      <c r="R76" s="130"/>
      <c r="S76" s="130"/>
      <c r="T76" s="130"/>
      <c r="U76" s="130"/>
      <c r="V76" s="130"/>
    </row>
    <row r="77" spans="1:22" ht="69" x14ac:dyDescent="0.35">
      <c r="A77" s="156"/>
      <c r="B77" s="82" t="s">
        <v>2807</v>
      </c>
      <c r="C77" s="82" t="s">
        <v>139</v>
      </c>
      <c r="D77" s="88">
        <v>1</v>
      </c>
      <c r="E77" s="157">
        <v>46027</v>
      </c>
      <c r="F77" s="157">
        <v>46081</v>
      </c>
      <c r="G77" s="157"/>
      <c r="H77" s="160"/>
      <c r="I77" s="160"/>
      <c r="J77" s="160"/>
      <c r="K77" s="166"/>
      <c r="L77" s="166"/>
      <c r="M77" s="166"/>
      <c r="N77" s="160"/>
      <c r="O77" s="130"/>
      <c r="P77" s="130"/>
      <c r="Q77" s="130"/>
      <c r="R77" s="130"/>
      <c r="S77" s="130"/>
      <c r="T77" s="130"/>
      <c r="U77" s="130"/>
      <c r="V77" s="130"/>
    </row>
    <row r="78" spans="1:22" ht="46" x14ac:dyDescent="0.35">
      <c r="A78" s="156"/>
      <c r="B78" s="82" t="s">
        <v>2808</v>
      </c>
      <c r="C78" s="82" t="s">
        <v>139</v>
      </c>
      <c r="D78" s="88">
        <v>1</v>
      </c>
      <c r="E78" s="157">
        <v>46027</v>
      </c>
      <c r="F78" s="157">
        <v>46081</v>
      </c>
      <c r="G78" s="157"/>
      <c r="H78" s="160"/>
      <c r="I78" s="160"/>
      <c r="J78" s="160"/>
      <c r="K78" s="166"/>
      <c r="L78" s="166"/>
      <c r="M78" s="166"/>
      <c r="N78" s="160"/>
      <c r="O78" s="130"/>
      <c r="P78" s="130"/>
      <c r="Q78" s="130"/>
      <c r="R78" s="130"/>
      <c r="S78" s="130"/>
      <c r="T78" s="130"/>
      <c r="U78" s="130"/>
      <c r="V78" s="130"/>
    </row>
    <row r="79" spans="1:22" ht="34.5" x14ac:dyDescent="0.35">
      <c r="A79" s="156"/>
      <c r="B79" s="82" t="s">
        <v>2809</v>
      </c>
      <c r="C79" s="82" t="s">
        <v>139</v>
      </c>
      <c r="D79" s="88">
        <v>1</v>
      </c>
      <c r="E79" s="157">
        <v>46027</v>
      </c>
      <c r="F79" s="157">
        <v>46081</v>
      </c>
      <c r="G79" s="157"/>
      <c r="H79" s="160"/>
      <c r="I79" s="160"/>
      <c r="J79" s="160"/>
      <c r="K79" s="166"/>
      <c r="L79" s="166"/>
      <c r="M79" s="166"/>
      <c r="N79" s="160"/>
      <c r="O79" s="130"/>
      <c r="P79" s="130"/>
      <c r="Q79" s="130"/>
      <c r="R79" s="130"/>
      <c r="S79" s="130"/>
      <c r="T79" s="130"/>
      <c r="U79" s="130"/>
      <c r="V79" s="130"/>
    </row>
    <row r="80" spans="1:22" ht="69" x14ac:dyDescent="0.35">
      <c r="A80" s="156"/>
      <c r="B80" s="82" t="s">
        <v>2810</v>
      </c>
      <c r="C80" s="82" t="s">
        <v>139</v>
      </c>
      <c r="D80" s="88">
        <v>1</v>
      </c>
      <c r="E80" s="157">
        <v>46027</v>
      </c>
      <c r="F80" s="157">
        <v>46081</v>
      </c>
      <c r="G80" s="157"/>
      <c r="H80" s="160"/>
      <c r="I80" s="160"/>
      <c r="J80" s="160"/>
      <c r="K80" s="166"/>
      <c r="L80" s="166"/>
      <c r="M80" s="166"/>
      <c r="N80" s="160"/>
      <c r="O80" s="130"/>
      <c r="P80" s="130"/>
      <c r="Q80" s="130"/>
      <c r="R80" s="130"/>
      <c r="S80" s="130"/>
      <c r="T80" s="130"/>
      <c r="U80" s="130"/>
      <c r="V80" s="130"/>
    </row>
    <row r="81" spans="1:22" ht="23" x14ac:dyDescent="0.35">
      <c r="A81" s="156"/>
      <c r="B81" s="82" t="s">
        <v>2811</v>
      </c>
      <c r="C81" s="82" t="s">
        <v>139</v>
      </c>
      <c r="D81" s="88">
        <v>1</v>
      </c>
      <c r="E81" s="157">
        <v>46027</v>
      </c>
      <c r="F81" s="157">
        <v>46081</v>
      </c>
      <c r="G81" s="157"/>
      <c r="H81" s="160"/>
      <c r="I81" s="160"/>
      <c r="J81" s="160"/>
      <c r="K81" s="166"/>
      <c r="L81" s="166"/>
      <c r="M81" s="166"/>
      <c r="N81" s="160"/>
      <c r="O81" s="130"/>
      <c r="P81" s="130"/>
      <c r="Q81" s="130"/>
      <c r="R81" s="130"/>
      <c r="S81" s="130"/>
      <c r="T81" s="130"/>
      <c r="U81" s="130"/>
      <c r="V81" s="130"/>
    </row>
    <row r="82" spans="1:22" ht="57.5" x14ac:dyDescent="0.35">
      <c r="A82" s="156"/>
      <c r="B82" s="204" t="s">
        <v>2812</v>
      </c>
      <c r="C82" s="82" t="s">
        <v>139</v>
      </c>
      <c r="D82" s="88">
        <v>1</v>
      </c>
      <c r="E82" s="157">
        <v>46027</v>
      </c>
      <c r="F82" s="157">
        <v>46081</v>
      </c>
      <c r="G82" s="157"/>
      <c r="H82" s="160"/>
      <c r="I82" s="160"/>
      <c r="J82" s="160"/>
      <c r="K82" s="166"/>
      <c r="L82" s="166"/>
      <c r="M82" s="166"/>
      <c r="N82" s="160"/>
      <c r="O82" s="130"/>
      <c r="P82" s="130"/>
      <c r="Q82" s="130"/>
      <c r="R82" s="130"/>
      <c r="S82" s="130"/>
      <c r="T82" s="130"/>
      <c r="U82" s="130"/>
      <c r="V82" s="130"/>
    </row>
    <row r="83" spans="1:22" ht="34.5" x14ac:dyDescent="0.35">
      <c r="A83" s="156"/>
      <c r="B83" s="82" t="s">
        <v>2813</v>
      </c>
      <c r="C83" s="82" t="s">
        <v>139</v>
      </c>
      <c r="D83" s="88">
        <v>1</v>
      </c>
      <c r="E83" s="157">
        <v>46027</v>
      </c>
      <c r="F83" s="157">
        <v>46081</v>
      </c>
      <c r="G83" s="157"/>
      <c r="H83" s="160"/>
      <c r="I83" s="160"/>
      <c r="J83" s="160"/>
      <c r="K83" s="166"/>
      <c r="L83" s="166"/>
      <c r="M83" s="166"/>
      <c r="N83" s="160"/>
      <c r="O83" s="130"/>
      <c r="P83" s="130"/>
      <c r="Q83" s="130"/>
      <c r="R83" s="130"/>
      <c r="S83" s="130"/>
      <c r="T83" s="130"/>
      <c r="U83" s="130"/>
      <c r="V83" s="130"/>
    </row>
    <row r="84" spans="1:22" ht="46" x14ac:dyDescent="0.35">
      <c r="A84" s="156"/>
      <c r="B84" s="82" t="s">
        <v>2814</v>
      </c>
      <c r="C84" s="82" t="s">
        <v>139</v>
      </c>
      <c r="D84" s="88">
        <v>1</v>
      </c>
      <c r="E84" s="157">
        <v>46027</v>
      </c>
      <c r="F84" s="157">
        <v>46081</v>
      </c>
      <c r="G84" s="157"/>
      <c r="H84" s="160"/>
      <c r="I84" s="160"/>
      <c r="J84" s="160"/>
      <c r="K84" s="166"/>
      <c r="L84" s="166"/>
      <c r="M84" s="166"/>
      <c r="N84" s="160"/>
      <c r="O84" s="130"/>
      <c r="P84" s="130"/>
      <c r="Q84" s="130"/>
      <c r="R84" s="130"/>
      <c r="S84" s="130"/>
      <c r="T84" s="130"/>
      <c r="U84" s="130"/>
      <c r="V84" s="130"/>
    </row>
    <row r="85" spans="1:22" ht="57.5" x14ac:dyDescent="0.35">
      <c r="A85" s="156"/>
      <c r="B85" s="82" t="s">
        <v>2815</v>
      </c>
      <c r="C85" s="82" t="s">
        <v>139</v>
      </c>
      <c r="D85" s="88">
        <v>1</v>
      </c>
      <c r="E85" s="157">
        <v>46027</v>
      </c>
      <c r="F85" s="157">
        <v>46081</v>
      </c>
      <c r="G85" s="157"/>
      <c r="H85" s="160"/>
      <c r="I85" s="160"/>
      <c r="J85" s="160"/>
      <c r="K85" s="166"/>
      <c r="L85" s="166"/>
      <c r="M85" s="166"/>
      <c r="N85" s="160"/>
      <c r="O85" s="130"/>
      <c r="P85" s="130"/>
      <c r="Q85" s="130"/>
      <c r="R85" s="130"/>
      <c r="S85" s="130"/>
      <c r="T85" s="130"/>
      <c r="U85" s="130"/>
      <c r="V85" s="130"/>
    </row>
    <row r="86" spans="1:22" ht="57.5" x14ac:dyDescent="0.35">
      <c r="A86" s="156"/>
      <c r="B86" s="444" t="s">
        <v>2816</v>
      </c>
      <c r="C86" s="82" t="s">
        <v>139</v>
      </c>
      <c r="D86" s="88">
        <v>1</v>
      </c>
      <c r="E86" s="157">
        <v>46027</v>
      </c>
      <c r="F86" s="157">
        <v>46081</v>
      </c>
      <c r="G86" s="157"/>
      <c r="H86" s="160"/>
      <c r="I86" s="160"/>
      <c r="J86" s="160"/>
      <c r="K86" s="166"/>
      <c r="L86" s="166"/>
      <c r="M86" s="166"/>
      <c r="N86" s="160"/>
      <c r="O86" s="130"/>
      <c r="P86" s="130"/>
      <c r="Q86" s="130"/>
      <c r="R86" s="130"/>
      <c r="S86" s="130"/>
      <c r="T86" s="130"/>
      <c r="U86" s="130"/>
      <c r="V86" s="130"/>
    </row>
    <row r="87" spans="1:22" ht="46" x14ac:dyDescent="0.35">
      <c r="A87" s="156"/>
      <c r="B87" s="365" t="s">
        <v>2231</v>
      </c>
      <c r="C87" s="82" t="s">
        <v>139</v>
      </c>
      <c r="D87" s="88">
        <v>1</v>
      </c>
      <c r="E87" s="157">
        <v>46027</v>
      </c>
      <c r="F87" s="157">
        <v>46387</v>
      </c>
      <c r="G87" s="157"/>
      <c r="H87" s="160"/>
      <c r="I87" s="160"/>
      <c r="J87" s="160"/>
      <c r="K87" s="166"/>
      <c r="L87" s="166"/>
      <c r="M87" s="166"/>
      <c r="N87" s="160"/>
      <c r="O87" s="130"/>
      <c r="P87" s="130"/>
      <c r="Q87" s="130"/>
      <c r="R87" s="130"/>
      <c r="S87" s="130"/>
      <c r="T87" s="130"/>
      <c r="U87" s="130"/>
      <c r="V87" s="130"/>
    </row>
    <row r="88" spans="1:22" ht="57.5" x14ac:dyDescent="0.35">
      <c r="A88" s="156"/>
      <c r="B88" s="82" t="s">
        <v>2233</v>
      </c>
      <c r="C88" s="82" t="s">
        <v>139</v>
      </c>
      <c r="D88" s="88">
        <v>1</v>
      </c>
      <c r="E88" s="157">
        <v>46027</v>
      </c>
      <c r="F88" s="157">
        <v>46387</v>
      </c>
      <c r="G88" s="157"/>
      <c r="H88" s="160"/>
      <c r="I88" s="160"/>
      <c r="J88" s="160"/>
      <c r="K88" s="166"/>
      <c r="L88" s="166"/>
      <c r="M88" s="166"/>
      <c r="N88" s="160"/>
      <c r="O88" s="130"/>
      <c r="P88" s="130"/>
      <c r="Q88" s="130"/>
      <c r="R88" s="130"/>
      <c r="S88" s="130"/>
      <c r="T88" s="130"/>
      <c r="U88" s="130"/>
      <c r="V88" s="130"/>
    </row>
    <row r="89" spans="1:22" ht="46" x14ac:dyDescent="0.35">
      <c r="A89" s="156"/>
      <c r="B89" s="82" t="s">
        <v>2235</v>
      </c>
      <c r="C89" s="82" t="s">
        <v>139</v>
      </c>
      <c r="D89" s="88">
        <v>1</v>
      </c>
      <c r="E89" s="157">
        <v>46027</v>
      </c>
      <c r="F89" s="157">
        <v>46387</v>
      </c>
      <c r="G89" s="157"/>
      <c r="H89" s="160"/>
      <c r="I89" s="160"/>
      <c r="J89" s="160"/>
      <c r="K89" s="166"/>
      <c r="L89" s="166"/>
      <c r="M89" s="166"/>
      <c r="N89" s="160"/>
      <c r="O89" s="130"/>
      <c r="P89" s="130"/>
      <c r="Q89" s="130"/>
      <c r="R89" s="130"/>
      <c r="S89" s="130"/>
      <c r="T89" s="130"/>
      <c r="U89" s="130"/>
      <c r="V89" s="130"/>
    </row>
    <row r="90" spans="1:22" ht="69" x14ac:dyDescent="0.35">
      <c r="A90" s="156"/>
      <c r="B90" s="82" t="s">
        <v>2237</v>
      </c>
      <c r="C90" s="82" t="s">
        <v>139</v>
      </c>
      <c r="D90" s="88">
        <v>1</v>
      </c>
      <c r="E90" s="157">
        <v>46027</v>
      </c>
      <c r="F90" s="157">
        <v>46387</v>
      </c>
      <c r="G90" s="157"/>
      <c r="H90" s="160"/>
      <c r="I90" s="160"/>
      <c r="J90" s="160"/>
      <c r="K90" s="166"/>
      <c r="L90" s="166"/>
      <c r="M90" s="166"/>
      <c r="N90" s="160"/>
      <c r="O90" s="130"/>
      <c r="P90" s="130"/>
      <c r="Q90" s="130"/>
      <c r="R90" s="130"/>
      <c r="S90" s="130"/>
      <c r="T90" s="130"/>
      <c r="U90" s="130"/>
      <c r="V90" s="130"/>
    </row>
    <row r="91" spans="1:22" ht="46" x14ac:dyDescent="0.35">
      <c r="A91" s="156"/>
      <c r="B91" s="82" t="s">
        <v>2239</v>
      </c>
      <c r="C91" s="82" t="s">
        <v>139</v>
      </c>
      <c r="D91" s="88">
        <v>1</v>
      </c>
      <c r="E91" s="157">
        <v>46027</v>
      </c>
      <c r="F91" s="157">
        <v>46387</v>
      </c>
      <c r="G91" s="157"/>
      <c r="H91" s="160"/>
      <c r="I91" s="160"/>
      <c r="J91" s="160"/>
      <c r="K91" s="166"/>
      <c r="L91" s="166"/>
      <c r="M91" s="166"/>
      <c r="N91" s="160"/>
      <c r="O91" s="130"/>
      <c r="P91" s="130"/>
      <c r="Q91" s="130"/>
      <c r="R91" s="130"/>
      <c r="S91" s="130"/>
      <c r="T91" s="130"/>
      <c r="U91" s="130"/>
      <c r="V91" s="130"/>
    </row>
    <row r="92" spans="1:22" ht="69" x14ac:dyDescent="0.35">
      <c r="A92" s="156"/>
      <c r="B92" s="82" t="s">
        <v>2241</v>
      </c>
      <c r="C92" s="82" t="s">
        <v>139</v>
      </c>
      <c r="D92" s="88">
        <v>1</v>
      </c>
      <c r="E92" s="157">
        <v>46027</v>
      </c>
      <c r="F92" s="157">
        <v>46387</v>
      </c>
      <c r="G92" s="157"/>
      <c r="H92" s="160"/>
      <c r="I92" s="160"/>
      <c r="J92" s="160"/>
      <c r="K92" s="166"/>
      <c r="L92" s="166"/>
      <c r="M92" s="166"/>
      <c r="N92" s="160"/>
      <c r="O92" s="130"/>
      <c r="P92" s="130"/>
      <c r="Q92" s="130"/>
      <c r="R92" s="130"/>
      <c r="S92" s="130"/>
      <c r="T92" s="130"/>
      <c r="U92" s="130"/>
      <c r="V92" s="130"/>
    </row>
    <row r="93" spans="1:22" ht="23" x14ac:dyDescent="0.35">
      <c r="A93" s="156"/>
      <c r="B93" s="82" t="s">
        <v>2242</v>
      </c>
      <c r="C93" s="82" t="s">
        <v>139</v>
      </c>
      <c r="D93" s="88">
        <v>1</v>
      </c>
      <c r="E93" s="157">
        <v>46027</v>
      </c>
      <c r="F93" s="157">
        <v>46387</v>
      </c>
      <c r="G93" s="157"/>
      <c r="H93" s="160"/>
      <c r="I93" s="160"/>
      <c r="J93" s="160"/>
      <c r="K93" s="166"/>
      <c r="L93" s="166"/>
      <c r="M93" s="166"/>
      <c r="N93" s="160"/>
      <c r="O93" s="130"/>
      <c r="P93" s="130"/>
      <c r="Q93" s="130"/>
      <c r="R93" s="130"/>
      <c r="S93" s="130"/>
      <c r="T93" s="130"/>
      <c r="U93" s="130"/>
      <c r="V93" s="130"/>
    </row>
    <row r="94" spans="1:22" ht="57.5" x14ac:dyDescent="0.35">
      <c r="A94" s="156"/>
      <c r="B94" s="204" t="s">
        <v>2243</v>
      </c>
      <c r="C94" s="82" t="s">
        <v>139</v>
      </c>
      <c r="D94" s="88">
        <v>1</v>
      </c>
      <c r="E94" s="157">
        <v>46027</v>
      </c>
      <c r="F94" s="157">
        <v>46387</v>
      </c>
      <c r="G94" s="157"/>
      <c r="H94" s="160"/>
      <c r="I94" s="160"/>
      <c r="J94" s="160"/>
      <c r="K94" s="166"/>
      <c r="L94" s="166"/>
      <c r="M94" s="166"/>
      <c r="N94" s="160"/>
      <c r="O94" s="130"/>
      <c r="P94" s="130"/>
      <c r="Q94" s="130"/>
      <c r="R94" s="130"/>
      <c r="S94" s="130"/>
      <c r="T94" s="130"/>
      <c r="U94" s="130"/>
      <c r="V94" s="130"/>
    </row>
    <row r="95" spans="1:22" ht="34.5" x14ac:dyDescent="0.35">
      <c r="A95" s="156"/>
      <c r="B95" s="82" t="s">
        <v>2245</v>
      </c>
      <c r="C95" s="82" t="s">
        <v>139</v>
      </c>
      <c r="D95" s="88">
        <v>1</v>
      </c>
      <c r="E95" s="157">
        <v>46027</v>
      </c>
      <c r="F95" s="157">
        <v>46387</v>
      </c>
      <c r="G95" s="157"/>
      <c r="H95" s="160"/>
      <c r="I95" s="160"/>
      <c r="J95" s="160"/>
      <c r="K95" s="166"/>
      <c r="L95" s="166"/>
      <c r="M95" s="166"/>
      <c r="N95" s="160"/>
      <c r="O95" s="130"/>
      <c r="P95" s="130"/>
      <c r="Q95" s="130"/>
      <c r="R95" s="130"/>
      <c r="S95" s="130"/>
      <c r="T95" s="130"/>
      <c r="U95" s="130"/>
      <c r="V95" s="130"/>
    </row>
    <row r="96" spans="1:22" ht="34.5" x14ac:dyDescent="0.35">
      <c r="A96" s="156"/>
      <c r="B96" s="82" t="s">
        <v>2246</v>
      </c>
      <c r="C96" s="82" t="s">
        <v>139</v>
      </c>
      <c r="D96" s="88">
        <v>1</v>
      </c>
      <c r="E96" s="157">
        <v>46027</v>
      </c>
      <c r="F96" s="157">
        <v>46387</v>
      </c>
      <c r="G96" s="157"/>
      <c r="H96" s="160"/>
      <c r="I96" s="160"/>
      <c r="J96" s="160"/>
      <c r="K96" s="166"/>
      <c r="L96" s="166"/>
      <c r="M96" s="166"/>
      <c r="N96" s="160"/>
      <c r="O96" s="130"/>
      <c r="P96" s="130"/>
      <c r="Q96" s="130"/>
      <c r="R96" s="130"/>
      <c r="S96" s="130"/>
      <c r="T96" s="130"/>
      <c r="U96" s="130"/>
      <c r="V96" s="130"/>
    </row>
    <row r="97" spans="1:22" ht="57.5" x14ac:dyDescent="0.35">
      <c r="A97" s="156"/>
      <c r="B97" s="82" t="s">
        <v>2248</v>
      </c>
      <c r="C97" s="82" t="s">
        <v>139</v>
      </c>
      <c r="D97" s="88">
        <v>1</v>
      </c>
      <c r="E97" s="157">
        <v>46027</v>
      </c>
      <c r="F97" s="157">
        <v>46387</v>
      </c>
      <c r="G97" s="157"/>
      <c r="H97" s="160"/>
      <c r="I97" s="160"/>
      <c r="J97" s="160"/>
      <c r="K97" s="166"/>
      <c r="L97" s="166"/>
      <c r="M97" s="166"/>
      <c r="N97" s="160"/>
      <c r="O97" s="130"/>
      <c r="P97" s="130"/>
      <c r="Q97" s="130"/>
      <c r="R97" s="130"/>
      <c r="S97" s="130"/>
      <c r="T97" s="130"/>
      <c r="U97" s="130"/>
      <c r="V97" s="130"/>
    </row>
    <row r="98" spans="1:22" ht="69" x14ac:dyDescent="0.35">
      <c r="A98" s="156"/>
      <c r="B98" s="82" t="s">
        <v>2249</v>
      </c>
      <c r="C98" s="82" t="s">
        <v>139</v>
      </c>
      <c r="D98" s="88">
        <v>1</v>
      </c>
      <c r="E98" s="157">
        <v>46027</v>
      </c>
      <c r="F98" s="157">
        <v>46387</v>
      </c>
      <c r="G98" s="157"/>
      <c r="H98" s="160"/>
      <c r="I98" s="160"/>
      <c r="J98" s="160"/>
      <c r="K98" s="166"/>
      <c r="L98" s="166"/>
      <c r="M98" s="166"/>
      <c r="N98" s="160"/>
      <c r="O98" s="130"/>
      <c r="P98" s="130"/>
      <c r="Q98" s="130"/>
      <c r="R98" s="130"/>
      <c r="S98" s="130"/>
      <c r="T98" s="130"/>
      <c r="U98" s="130"/>
      <c r="V98" s="130"/>
    </row>
    <row r="99" spans="1:22" ht="69" x14ac:dyDescent="0.35">
      <c r="A99" s="156"/>
      <c r="B99" s="444" t="s">
        <v>2823</v>
      </c>
      <c r="C99" s="82" t="s">
        <v>139</v>
      </c>
      <c r="D99" s="88">
        <v>1</v>
      </c>
      <c r="E99" s="157">
        <v>46027</v>
      </c>
      <c r="F99" s="157">
        <v>46387</v>
      </c>
      <c r="G99" s="157"/>
      <c r="H99" s="160"/>
      <c r="I99" s="160"/>
      <c r="J99" s="160"/>
      <c r="K99" s="166"/>
      <c r="L99" s="166"/>
      <c r="M99" s="166"/>
      <c r="N99" s="160"/>
      <c r="O99" s="130"/>
      <c r="P99" s="130"/>
      <c r="Q99" s="130"/>
      <c r="R99" s="130"/>
      <c r="S99" s="130"/>
      <c r="T99" s="130"/>
      <c r="U99" s="130"/>
      <c r="V99" s="130"/>
    </row>
    <row r="100" spans="1:22" ht="46" x14ac:dyDescent="0.35">
      <c r="A100" s="156"/>
      <c r="B100" s="444" t="s">
        <v>2777</v>
      </c>
      <c r="C100" s="82" t="s">
        <v>139</v>
      </c>
      <c r="D100" s="88">
        <v>1</v>
      </c>
      <c r="E100" s="157">
        <v>46027</v>
      </c>
      <c r="F100" s="157">
        <v>46387</v>
      </c>
      <c r="G100" s="157"/>
      <c r="H100" s="160"/>
      <c r="I100" s="160"/>
      <c r="J100" s="160"/>
      <c r="K100" s="166"/>
      <c r="L100" s="166"/>
      <c r="M100" s="166"/>
      <c r="N100" s="160"/>
      <c r="O100" s="130"/>
      <c r="P100" s="130"/>
      <c r="Q100" s="130"/>
      <c r="R100" s="130"/>
      <c r="S100" s="130"/>
      <c r="T100" s="130"/>
      <c r="U100" s="130"/>
      <c r="V100" s="130"/>
    </row>
    <row r="101" spans="1:22" ht="57.5" x14ac:dyDescent="0.35">
      <c r="A101" s="156"/>
      <c r="B101" s="444" t="s">
        <v>2252</v>
      </c>
      <c r="C101" s="82" t="s">
        <v>139</v>
      </c>
      <c r="D101" s="88">
        <v>1</v>
      </c>
      <c r="E101" s="157">
        <v>46027</v>
      </c>
      <c r="F101" s="157">
        <v>46387</v>
      </c>
      <c r="G101" s="157"/>
      <c r="H101" s="160"/>
      <c r="I101" s="160"/>
      <c r="J101" s="160"/>
      <c r="K101" s="166"/>
      <c r="L101" s="166"/>
      <c r="M101" s="166"/>
      <c r="N101" s="160"/>
      <c r="O101" s="130"/>
      <c r="P101" s="130"/>
      <c r="Q101" s="130"/>
      <c r="R101" s="130"/>
      <c r="S101" s="130"/>
      <c r="T101" s="130"/>
      <c r="U101" s="130"/>
      <c r="V101" s="130"/>
    </row>
    <row r="102" spans="1:22" x14ac:dyDescent="0.35">
      <c r="A102" s="156"/>
      <c r="B102" s="161"/>
      <c r="C102" s="161"/>
      <c r="D102" s="158"/>
      <c r="E102" s="157"/>
      <c r="F102" s="157"/>
      <c r="G102" s="157"/>
      <c r="H102" s="160"/>
      <c r="I102" s="160"/>
      <c r="J102" s="160"/>
      <c r="K102" s="166"/>
      <c r="L102" s="166"/>
      <c r="M102" s="166"/>
      <c r="N102" s="160"/>
      <c r="O102" s="130"/>
      <c r="P102" s="130"/>
      <c r="Q102" s="130"/>
      <c r="R102" s="130"/>
      <c r="S102" s="130"/>
      <c r="T102" s="130"/>
      <c r="U102" s="130"/>
      <c r="V102" s="130"/>
    </row>
    <row r="103" spans="1:22" ht="23" x14ac:dyDescent="0.35">
      <c r="A103" s="156"/>
      <c r="B103" s="165" t="s">
        <v>1786</v>
      </c>
      <c r="C103" s="159" t="s">
        <v>1320</v>
      </c>
      <c r="D103" s="159" t="s">
        <v>1768</v>
      </c>
      <c r="E103" s="159" t="s">
        <v>1769</v>
      </c>
      <c r="F103" s="159" t="s">
        <v>1770</v>
      </c>
      <c r="G103" s="167" t="s">
        <v>1769</v>
      </c>
      <c r="H103" s="167" t="s">
        <v>1771</v>
      </c>
      <c r="I103" s="107" t="s">
        <v>1799</v>
      </c>
      <c r="J103" s="107" t="s">
        <v>1800</v>
      </c>
      <c r="K103" s="107" t="s">
        <v>1801</v>
      </c>
      <c r="L103" s="107" t="s">
        <v>1802</v>
      </c>
      <c r="M103" s="107" t="s">
        <v>1794</v>
      </c>
      <c r="N103" s="107" t="s">
        <v>1803</v>
      </c>
      <c r="O103" s="130"/>
      <c r="P103" s="130"/>
      <c r="Q103" s="130"/>
      <c r="R103" s="130"/>
      <c r="S103" s="130"/>
      <c r="T103" s="130"/>
      <c r="U103" s="130"/>
      <c r="V103" s="130"/>
    </row>
    <row r="104" spans="1:22" x14ac:dyDescent="0.35">
      <c r="A104" s="156"/>
      <c r="B104" s="161" t="s">
        <v>1774</v>
      </c>
      <c r="C104" s="161"/>
      <c r="D104" s="158"/>
      <c r="E104" s="157"/>
      <c r="F104" s="157"/>
      <c r="G104" s="157"/>
      <c r="H104" s="160"/>
      <c r="I104" s="160"/>
      <c r="J104" s="160"/>
      <c r="K104" s="166"/>
      <c r="L104" s="166"/>
      <c r="M104" s="166"/>
      <c r="N104" s="160"/>
      <c r="O104" s="130"/>
      <c r="P104" s="130"/>
      <c r="Q104" s="130"/>
      <c r="R104" s="130"/>
      <c r="S104" s="130"/>
      <c r="T104" s="130"/>
      <c r="U104" s="130"/>
      <c r="V104" s="130"/>
    </row>
    <row r="105" spans="1:22" x14ac:dyDescent="0.35">
      <c r="A105" s="156"/>
      <c r="B105" s="161" t="s">
        <v>1775</v>
      </c>
      <c r="C105" s="161"/>
      <c r="D105" s="158"/>
      <c r="E105" s="157"/>
      <c r="F105" s="157"/>
      <c r="G105" s="157"/>
      <c r="H105" s="160"/>
      <c r="I105" s="160"/>
      <c r="J105" s="160"/>
      <c r="K105" s="166"/>
      <c r="L105" s="166"/>
      <c r="M105" s="166"/>
      <c r="N105" s="160"/>
      <c r="O105" s="130"/>
      <c r="P105" s="130"/>
      <c r="Q105" s="130"/>
      <c r="R105" s="130"/>
      <c r="S105" s="130"/>
      <c r="T105" s="130"/>
      <c r="U105" s="130"/>
      <c r="V105" s="130"/>
    </row>
    <row r="106" spans="1:22" x14ac:dyDescent="0.35">
      <c r="A106" s="156"/>
      <c r="B106" s="161" t="s">
        <v>1776</v>
      </c>
      <c r="C106" s="161"/>
      <c r="D106" s="158"/>
      <c r="E106" s="157"/>
      <c r="F106" s="157"/>
      <c r="G106" s="157"/>
      <c r="H106" s="160"/>
      <c r="I106" s="160"/>
      <c r="J106" s="160"/>
      <c r="K106" s="166"/>
      <c r="L106" s="166"/>
      <c r="M106" s="166"/>
      <c r="N106" s="160"/>
      <c r="O106" s="130"/>
      <c r="P106" s="130"/>
      <c r="Q106" s="130"/>
      <c r="R106" s="130"/>
      <c r="S106" s="130"/>
      <c r="T106" s="130"/>
      <c r="U106" s="130"/>
      <c r="V106" s="130"/>
    </row>
    <row r="107" spans="1:22" x14ac:dyDescent="0.35">
      <c r="A107" s="156"/>
      <c r="B107" s="156"/>
      <c r="C107" s="156"/>
      <c r="D107" s="156"/>
      <c r="E107" s="156"/>
      <c r="F107" s="156"/>
      <c r="G107" s="156"/>
      <c r="H107" s="156"/>
      <c r="I107" s="156"/>
      <c r="J107" s="156"/>
      <c r="N107" s="156"/>
      <c r="O107" s="130"/>
      <c r="P107" s="130"/>
      <c r="Q107" s="130"/>
      <c r="R107" s="130"/>
      <c r="S107" s="130"/>
      <c r="T107" s="130"/>
      <c r="U107" s="130"/>
      <c r="V107" s="130"/>
    </row>
    <row r="108" spans="1:22" s="40" customFormat="1" ht="47.9" customHeight="1" x14ac:dyDescent="0.35">
      <c r="A108" s="39"/>
      <c r="B108" s="785"/>
      <c r="C108" s="785"/>
      <c r="D108" s="785"/>
      <c r="E108" s="785"/>
      <c r="F108" s="785"/>
      <c r="G108" s="785"/>
      <c r="H108" s="785"/>
      <c r="I108" s="130"/>
      <c r="J108" s="130"/>
      <c r="K108" s="130"/>
      <c r="L108" s="130"/>
      <c r="M108" s="130"/>
      <c r="N108" s="130"/>
      <c r="O108" s="130"/>
      <c r="P108" s="130"/>
      <c r="Q108" s="130"/>
      <c r="R108" s="130"/>
      <c r="S108" s="130"/>
      <c r="T108" s="130"/>
      <c r="U108" s="130"/>
      <c r="V108" s="130"/>
    </row>
    <row r="109" spans="1:22" s="55" customFormat="1" x14ac:dyDescent="0.35">
      <c r="A109" s="54"/>
      <c r="B109" s="769" t="s">
        <v>1396</v>
      </c>
      <c r="C109" s="769"/>
      <c r="D109" s="769"/>
      <c r="E109" s="769" t="s">
        <v>1397</v>
      </c>
      <c r="F109" s="769"/>
      <c r="G109" s="769"/>
      <c r="H109" s="769"/>
      <c r="I109" s="152"/>
      <c r="J109" s="152"/>
      <c r="K109" s="152"/>
      <c r="L109" s="152"/>
      <c r="M109" s="152"/>
      <c r="N109" s="152"/>
      <c r="O109" s="130"/>
      <c r="P109" s="130"/>
      <c r="Q109" s="130"/>
      <c r="R109" s="130"/>
      <c r="S109" s="130"/>
      <c r="T109" s="130"/>
      <c r="U109" s="130"/>
      <c r="V109" s="130"/>
    </row>
    <row r="110" spans="1:22" s="40" customFormat="1" x14ac:dyDescent="0.35">
      <c r="A110" s="39"/>
      <c r="B110" s="737" t="s">
        <v>2873</v>
      </c>
      <c r="C110" s="737"/>
      <c r="D110" s="737"/>
      <c r="I110" s="130"/>
      <c r="J110" s="130"/>
      <c r="K110" s="130"/>
      <c r="L110" s="130"/>
      <c r="M110" s="130"/>
      <c r="N110" s="130"/>
      <c r="O110" s="130"/>
      <c r="P110" s="130"/>
      <c r="Q110" s="130"/>
      <c r="R110" s="130"/>
      <c r="S110" s="130"/>
      <c r="T110" s="130"/>
      <c r="U110" s="130"/>
      <c r="V110" s="130"/>
    </row>
    <row r="111" spans="1:22" s="40" customFormat="1" x14ac:dyDescent="0.35">
      <c r="A111" s="39"/>
      <c r="B111" s="39"/>
      <c r="C111" s="39"/>
      <c r="D111" s="39"/>
      <c r="E111" s="737" t="s">
        <v>2874</v>
      </c>
      <c r="F111" s="737"/>
      <c r="G111" s="737"/>
      <c r="H111" s="737"/>
      <c r="I111" s="130"/>
      <c r="J111" s="130"/>
      <c r="K111" s="130"/>
      <c r="L111" s="130"/>
      <c r="M111" s="130"/>
      <c r="N111" s="130"/>
      <c r="O111" s="130"/>
      <c r="P111" s="130"/>
      <c r="Q111" s="130"/>
      <c r="R111" s="130"/>
      <c r="S111" s="130"/>
      <c r="T111" s="130"/>
      <c r="U111" s="130"/>
      <c r="V111" s="130"/>
    </row>
    <row r="112" spans="1:22" x14ac:dyDescent="0.35">
      <c r="B112" s="156"/>
      <c r="C112" s="156"/>
      <c r="D112" s="156"/>
      <c r="E112" s="156"/>
      <c r="F112" s="156"/>
      <c r="G112" s="156"/>
      <c r="H112" s="156"/>
    </row>
    <row r="113" spans="2:8" x14ac:dyDescent="0.35">
      <c r="B113" s="156"/>
      <c r="C113" s="156"/>
      <c r="D113" s="156"/>
      <c r="E113" s="156"/>
      <c r="F113" s="156"/>
      <c r="G113" s="156"/>
      <c r="H113" s="156"/>
    </row>
    <row r="114" spans="2:8" x14ac:dyDescent="0.35">
      <c r="B114" s="156"/>
      <c r="C114" s="156"/>
      <c r="D114" s="156"/>
      <c r="E114" s="156"/>
      <c r="F114" s="156"/>
      <c r="G114" s="156"/>
      <c r="H114" s="156"/>
    </row>
  </sheetData>
  <mergeCells count="12">
    <mergeCell ref="B110:D110"/>
    <mergeCell ref="E111:H111"/>
    <mergeCell ref="B2:E2"/>
    <mergeCell ref="F2:K3"/>
    <mergeCell ref="B108:D108"/>
    <mergeCell ref="E108:H108"/>
    <mergeCell ref="L2:N3"/>
    <mergeCell ref="B3:E3"/>
    <mergeCell ref="B7:F7"/>
    <mergeCell ref="G7:N7"/>
    <mergeCell ref="B109:D109"/>
    <mergeCell ref="E109:H109"/>
  </mergeCells>
  <conditionalFormatting sqref="D9:D38">
    <cfRule type="dataBar" priority="26">
      <dataBar>
        <cfvo type="num" val="0"/>
        <cfvo type="num" val="1"/>
        <color rgb="FF00B0F0"/>
      </dataBar>
      <extLst>
        <ext xmlns:x14="http://schemas.microsoft.com/office/spreadsheetml/2009/9/main" uri="{B025F937-C7B1-47D3-B67F-A62EFF666E3E}">
          <x14:id>{2DA31BE4-F260-459A-9C57-3ADC20C397BA}</x14:id>
        </ext>
      </extLst>
    </cfRule>
    <cfRule type="dataBar" priority="27">
      <dataBar>
        <cfvo type="min"/>
        <cfvo type="max"/>
        <color rgb="FF00B0F0"/>
      </dataBar>
      <extLst>
        <ext xmlns:x14="http://schemas.microsoft.com/office/spreadsheetml/2009/9/main" uri="{B025F937-C7B1-47D3-B67F-A62EFF666E3E}">
          <x14:id>{AD6090A7-FD4C-4563-BDCE-2A40A1D5E8D7}</x14:id>
        </ext>
      </extLst>
    </cfRule>
    <cfRule type="dataBar" priority="28">
      <dataBar>
        <cfvo type="num" val="0"/>
        <cfvo type="num" val="1"/>
        <color rgb="FF638EC6"/>
      </dataBar>
      <extLst>
        <ext xmlns:x14="http://schemas.microsoft.com/office/spreadsheetml/2009/9/main" uri="{B025F937-C7B1-47D3-B67F-A62EFF666E3E}">
          <x14:id>{BFD80EC7-3ACC-43F6-82B0-254C416C849A}</x14:id>
        </ext>
      </extLst>
    </cfRule>
    <cfRule type="dataBar" priority="29">
      <dataBar>
        <cfvo type="min"/>
        <cfvo type="max"/>
        <color rgb="FF008AEF"/>
      </dataBar>
      <extLst>
        <ext xmlns:x14="http://schemas.microsoft.com/office/spreadsheetml/2009/9/main" uri="{B025F937-C7B1-47D3-B67F-A62EFF666E3E}">
          <x14:id>{B1676C58-B1BC-49E5-AA8C-2BB31041519C}</x14:id>
        </ext>
      </extLst>
    </cfRule>
    <cfRule type="dataBar" priority="30">
      <dataBar>
        <cfvo type="num" val="0"/>
        <cfvo type="num" val="1"/>
        <color rgb="FF63C384"/>
      </dataBar>
      <extLst>
        <ext xmlns:x14="http://schemas.microsoft.com/office/spreadsheetml/2009/9/main" uri="{B025F937-C7B1-47D3-B67F-A62EFF666E3E}">
          <x14:id>{F88556F1-C05F-4A5D-9060-F6B7AA428248}</x14:id>
        </ext>
      </extLst>
    </cfRule>
  </conditionalFormatting>
  <conditionalFormatting sqref="D39:D48">
    <cfRule type="dataBar" priority="21">
      <dataBar>
        <cfvo type="num" val="0"/>
        <cfvo type="num" val="1"/>
        <color rgb="FF00B0F0"/>
      </dataBar>
      <extLst>
        <ext xmlns:x14="http://schemas.microsoft.com/office/spreadsheetml/2009/9/main" uri="{B025F937-C7B1-47D3-B67F-A62EFF666E3E}">
          <x14:id>{976CF5FC-76E3-4F4C-88F2-84005B604B7C}</x14:id>
        </ext>
      </extLst>
    </cfRule>
    <cfRule type="dataBar" priority="22">
      <dataBar>
        <cfvo type="min"/>
        <cfvo type="max"/>
        <color rgb="FF00B0F0"/>
      </dataBar>
      <extLst>
        <ext xmlns:x14="http://schemas.microsoft.com/office/spreadsheetml/2009/9/main" uri="{B025F937-C7B1-47D3-B67F-A62EFF666E3E}">
          <x14:id>{5DB2829A-CCEB-42E5-9939-75333D00D922}</x14:id>
        </ext>
      </extLst>
    </cfRule>
    <cfRule type="dataBar" priority="23">
      <dataBar>
        <cfvo type="num" val="0"/>
        <cfvo type="num" val="1"/>
        <color rgb="FF638EC6"/>
      </dataBar>
      <extLst>
        <ext xmlns:x14="http://schemas.microsoft.com/office/spreadsheetml/2009/9/main" uri="{B025F937-C7B1-47D3-B67F-A62EFF666E3E}">
          <x14:id>{2BC2BEE4-EF10-4504-AF20-F5C5E027ABEB}</x14:id>
        </ext>
      </extLst>
    </cfRule>
    <cfRule type="dataBar" priority="24">
      <dataBar>
        <cfvo type="min"/>
        <cfvo type="max"/>
        <color rgb="FF008AEF"/>
      </dataBar>
      <extLst>
        <ext xmlns:x14="http://schemas.microsoft.com/office/spreadsheetml/2009/9/main" uri="{B025F937-C7B1-47D3-B67F-A62EFF666E3E}">
          <x14:id>{EC4B290C-A556-43C6-9121-BD54038C3CEA}</x14:id>
        </ext>
      </extLst>
    </cfRule>
    <cfRule type="dataBar" priority="25">
      <dataBar>
        <cfvo type="num" val="0"/>
        <cfvo type="num" val="1"/>
        <color rgb="FF63C384"/>
      </dataBar>
      <extLst>
        <ext xmlns:x14="http://schemas.microsoft.com/office/spreadsheetml/2009/9/main" uri="{B025F937-C7B1-47D3-B67F-A62EFF666E3E}">
          <x14:id>{099CC436-47B0-44B1-9E5A-8981191B5987}</x14:id>
        </ext>
      </extLst>
    </cfRule>
  </conditionalFormatting>
  <conditionalFormatting sqref="D49:D52 D102">
    <cfRule type="dataBar" priority="33">
      <dataBar>
        <cfvo type="num" val="0"/>
        <cfvo type="num" val="1"/>
        <color rgb="FF00B0F0"/>
      </dataBar>
      <extLst>
        <ext xmlns:x14="http://schemas.microsoft.com/office/spreadsheetml/2009/9/main" uri="{B025F937-C7B1-47D3-B67F-A62EFF666E3E}">
          <x14:id>{FC07CDDE-46FB-43FB-B017-4A1AF9DF0BEB}</x14:id>
        </ext>
      </extLst>
    </cfRule>
    <cfRule type="dataBar" priority="34">
      <dataBar>
        <cfvo type="num" val="0"/>
        <cfvo type="num" val="1"/>
        <color rgb="FF00B050"/>
      </dataBar>
      <extLst>
        <ext xmlns:x14="http://schemas.microsoft.com/office/spreadsheetml/2009/9/main" uri="{B025F937-C7B1-47D3-B67F-A62EFF666E3E}">
          <x14:id>{B0F21525-14FF-4868-912E-CA7B7B5DE4A6}</x14:id>
        </ext>
      </extLst>
    </cfRule>
  </conditionalFormatting>
  <conditionalFormatting sqref="D54:D55">
    <cfRule type="dataBar" priority="16">
      <dataBar>
        <cfvo type="num" val="0"/>
        <cfvo type="num" val="1"/>
        <color rgb="FF00B0F0"/>
      </dataBar>
      <extLst>
        <ext xmlns:x14="http://schemas.microsoft.com/office/spreadsheetml/2009/9/main" uri="{B025F937-C7B1-47D3-B67F-A62EFF666E3E}">
          <x14:id>{B8CC80B0-D321-4325-8971-284D441BFF3D}</x14:id>
        </ext>
      </extLst>
    </cfRule>
    <cfRule type="dataBar" priority="17">
      <dataBar>
        <cfvo type="min"/>
        <cfvo type="max"/>
        <color rgb="FF00B0F0"/>
      </dataBar>
      <extLst>
        <ext xmlns:x14="http://schemas.microsoft.com/office/spreadsheetml/2009/9/main" uri="{B025F937-C7B1-47D3-B67F-A62EFF666E3E}">
          <x14:id>{36CD1E2C-711B-4FC2-86E3-94C483AAC1CF}</x14:id>
        </ext>
      </extLst>
    </cfRule>
    <cfRule type="dataBar" priority="18">
      <dataBar>
        <cfvo type="num" val="0"/>
        <cfvo type="num" val="1"/>
        <color rgb="FF638EC6"/>
      </dataBar>
      <extLst>
        <ext xmlns:x14="http://schemas.microsoft.com/office/spreadsheetml/2009/9/main" uri="{B025F937-C7B1-47D3-B67F-A62EFF666E3E}">
          <x14:id>{87BF6492-22DA-4075-91CF-096546D615B1}</x14:id>
        </ext>
      </extLst>
    </cfRule>
    <cfRule type="dataBar" priority="19">
      <dataBar>
        <cfvo type="min"/>
        <cfvo type="max"/>
        <color rgb="FF008AEF"/>
      </dataBar>
      <extLst>
        <ext xmlns:x14="http://schemas.microsoft.com/office/spreadsheetml/2009/9/main" uri="{B025F937-C7B1-47D3-B67F-A62EFF666E3E}">
          <x14:id>{D74F432E-7901-4A46-8864-E58D7832DA87}</x14:id>
        </ext>
      </extLst>
    </cfRule>
    <cfRule type="dataBar" priority="20">
      <dataBar>
        <cfvo type="num" val="0"/>
        <cfvo type="num" val="1"/>
        <color rgb="FF63C384"/>
      </dataBar>
      <extLst>
        <ext xmlns:x14="http://schemas.microsoft.com/office/spreadsheetml/2009/9/main" uri="{B025F937-C7B1-47D3-B67F-A62EFF666E3E}">
          <x14:id>{BA335547-2BF3-4C18-B3C3-17DE8B01602E}</x14:id>
        </ext>
      </extLst>
    </cfRule>
  </conditionalFormatting>
  <conditionalFormatting sqref="D57:D69">
    <cfRule type="dataBar" priority="11">
      <dataBar>
        <cfvo type="num" val="0"/>
        <cfvo type="num" val="1"/>
        <color rgb="FF00B0F0"/>
      </dataBar>
      <extLst>
        <ext xmlns:x14="http://schemas.microsoft.com/office/spreadsheetml/2009/9/main" uri="{B025F937-C7B1-47D3-B67F-A62EFF666E3E}">
          <x14:id>{582A7DA4-FF97-45A8-B371-23EFBCAAA3A3}</x14:id>
        </ext>
      </extLst>
    </cfRule>
    <cfRule type="dataBar" priority="12">
      <dataBar>
        <cfvo type="min"/>
        <cfvo type="max"/>
        <color rgb="FF00B0F0"/>
      </dataBar>
      <extLst>
        <ext xmlns:x14="http://schemas.microsoft.com/office/spreadsheetml/2009/9/main" uri="{B025F937-C7B1-47D3-B67F-A62EFF666E3E}">
          <x14:id>{7C94E571-CFB7-4A50-BC6C-2CD35CC19D94}</x14:id>
        </ext>
      </extLst>
    </cfRule>
    <cfRule type="dataBar" priority="13">
      <dataBar>
        <cfvo type="num" val="0"/>
        <cfvo type="num" val="1"/>
        <color rgb="FF638EC6"/>
      </dataBar>
      <extLst>
        <ext xmlns:x14="http://schemas.microsoft.com/office/spreadsheetml/2009/9/main" uri="{B025F937-C7B1-47D3-B67F-A62EFF666E3E}">
          <x14:id>{8E610C01-7B4B-459E-A372-E241B552F469}</x14:id>
        </ext>
      </extLst>
    </cfRule>
    <cfRule type="dataBar" priority="14">
      <dataBar>
        <cfvo type="min"/>
        <cfvo type="max"/>
        <color rgb="FF008AEF"/>
      </dataBar>
      <extLst>
        <ext xmlns:x14="http://schemas.microsoft.com/office/spreadsheetml/2009/9/main" uri="{B025F937-C7B1-47D3-B67F-A62EFF666E3E}">
          <x14:id>{36472C85-58D6-4639-BDB2-112A0230656F}</x14:id>
        </ext>
      </extLst>
    </cfRule>
    <cfRule type="dataBar" priority="15">
      <dataBar>
        <cfvo type="num" val="0"/>
        <cfvo type="num" val="1"/>
        <color rgb="FF63C384"/>
      </dataBar>
      <extLst>
        <ext xmlns:x14="http://schemas.microsoft.com/office/spreadsheetml/2009/9/main" uri="{B025F937-C7B1-47D3-B67F-A62EFF666E3E}">
          <x14:id>{50D6B941-DB5E-4D27-AF22-978F2446BAA1}</x14:id>
        </ext>
      </extLst>
    </cfRule>
  </conditionalFormatting>
  <conditionalFormatting sqref="D71:D73">
    <cfRule type="dataBar" priority="6">
      <dataBar>
        <cfvo type="num" val="0"/>
        <cfvo type="num" val="1"/>
        <color rgb="FF00B0F0"/>
      </dataBar>
      <extLst>
        <ext xmlns:x14="http://schemas.microsoft.com/office/spreadsheetml/2009/9/main" uri="{B025F937-C7B1-47D3-B67F-A62EFF666E3E}">
          <x14:id>{C15A3302-79C4-4228-BBCB-B66DFF675865}</x14:id>
        </ext>
      </extLst>
    </cfRule>
    <cfRule type="dataBar" priority="7">
      <dataBar>
        <cfvo type="min"/>
        <cfvo type="max"/>
        <color rgb="FF00B0F0"/>
      </dataBar>
      <extLst>
        <ext xmlns:x14="http://schemas.microsoft.com/office/spreadsheetml/2009/9/main" uri="{B025F937-C7B1-47D3-B67F-A62EFF666E3E}">
          <x14:id>{C7DFC9A8-5DF7-4554-A867-BE41A4482DFE}</x14:id>
        </ext>
      </extLst>
    </cfRule>
    <cfRule type="dataBar" priority="8">
      <dataBar>
        <cfvo type="num" val="0"/>
        <cfvo type="num" val="1"/>
        <color rgb="FF638EC6"/>
      </dataBar>
      <extLst>
        <ext xmlns:x14="http://schemas.microsoft.com/office/spreadsheetml/2009/9/main" uri="{B025F937-C7B1-47D3-B67F-A62EFF666E3E}">
          <x14:id>{CEE204E7-FA2C-46D3-873F-B72CEFA5CA15}</x14:id>
        </ext>
      </extLst>
    </cfRule>
    <cfRule type="dataBar" priority="9">
      <dataBar>
        <cfvo type="min"/>
        <cfvo type="max"/>
        <color rgb="FF008AEF"/>
      </dataBar>
      <extLst>
        <ext xmlns:x14="http://schemas.microsoft.com/office/spreadsheetml/2009/9/main" uri="{B025F937-C7B1-47D3-B67F-A62EFF666E3E}">
          <x14:id>{9B0002EB-25A9-4F43-B2A0-287E3E4F7985}</x14:id>
        </ext>
      </extLst>
    </cfRule>
    <cfRule type="dataBar" priority="10">
      <dataBar>
        <cfvo type="num" val="0"/>
        <cfvo type="num" val="1"/>
        <color rgb="FF63C384"/>
      </dataBar>
      <extLst>
        <ext xmlns:x14="http://schemas.microsoft.com/office/spreadsheetml/2009/9/main" uri="{B025F937-C7B1-47D3-B67F-A62EFF666E3E}">
          <x14:id>{2A13092C-3A3F-435C-8098-0FB9E7AB2BAD}</x14:id>
        </ext>
      </extLst>
    </cfRule>
  </conditionalFormatting>
  <conditionalFormatting sqref="D75:D101">
    <cfRule type="dataBar" priority="1">
      <dataBar>
        <cfvo type="num" val="0"/>
        <cfvo type="num" val="1"/>
        <color rgb="FF00B0F0"/>
      </dataBar>
      <extLst>
        <ext xmlns:x14="http://schemas.microsoft.com/office/spreadsheetml/2009/9/main" uri="{B025F937-C7B1-47D3-B67F-A62EFF666E3E}">
          <x14:id>{89C97648-A0CF-4069-B12C-03DB2E32CE79}</x14:id>
        </ext>
      </extLst>
    </cfRule>
    <cfRule type="dataBar" priority="2">
      <dataBar>
        <cfvo type="min"/>
        <cfvo type="max"/>
        <color rgb="FF00B0F0"/>
      </dataBar>
      <extLst>
        <ext xmlns:x14="http://schemas.microsoft.com/office/spreadsheetml/2009/9/main" uri="{B025F937-C7B1-47D3-B67F-A62EFF666E3E}">
          <x14:id>{7F3C887E-C51B-4751-A319-26BAAB46E4AA}</x14:id>
        </ext>
      </extLst>
    </cfRule>
    <cfRule type="dataBar" priority="3">
      <dataBar>
        <cfvo type="num" val="0"/>
        <cfvo type="num" val="1"/>
        <color rgb="FF638EC6"/>
      </dataBar>
      <extLst>
        <ext xmlns:x14="http://schemas.microsoft.com/office/spreadsheetml/2009/9/main" uri="{B025F937-C7B1-47D3-B67F-A62EFF666E3E}">
          <x14:id>{CAC10BA8-D24A-44E9-B3CC-12551DFCDB92}</x14:id>
        </ext>
      </extLst>
    </cfRule>
    <cfRule type="dataBar" priority="4">
      <dataBar>
        <cfvo type="min"/>
        <cfvo type="max"/>
        <color rgb="FF008AEF"/>
      </dataBar>
      <extLst>
        <ext xmlns:x14="http://schemas.microsoft.com/office/spreadsheetml/2009/9/main" uri="{B025F937-C7B1-47D3-B67F-A62EFF666E3E}">
          <x14:id>{F98A5AA3-4139-4548-8F98-86671662024D}</x14:id>
        </ext>
      </extLst>
    </cfRule>
    <cfRule type="dataBar" priority="5">
      <dataBar>
        <cfvo type="num" val="0"/>
        <cfvo type="num" val="1"/>
        <color rgb="FF63C384"/>
      </dataBar>
      <extLst>
        <ext xmlns:x14="http://schemas.microsoft.com/office/spreadsheetml/2009/9/main" uri="{B025F937-C7B1-47D3-B67F-A62EFF666E3E}">
          <x14:id>{FDE396BE-E398-46FD-B450-00D7E2E9D912}</x14:id>
        </ext>
      </extLst>
    </cfRule>
  </conditionalFormatting>
  <conditionalFormatting sqref="D104:D106">
    <cfRule type="dataBar" priority="31">
      <dataBar>
        <cfvo type="num" val="0"/>
        <cfvo type="num" val="1"/>
        <color rgb="FF00B0F0"/>
      </dataBar>
      <extLst>
        <ext xmlns:x14="http://schemas.microsoft.com/office/spreadsheetml/2009/9/main" uri="{B025F937-C7B1-47D3-B67F-A62EFF666E3E}">
          <x14:id>{93046AE5-DEED-4E72-A386-5F3FCECA3A9D}</x14:id>
        </ext>
      </extLst>
    </cfRule>
    <cfRule type="dataBar" priority="32">
      <dataBar>
        <cfvo type="num" val="0"/>
        <cfvo type="num" val="1"/>
        <color rgb="FF00B050"/>
      </dataBar>
      <extLst>
        <ext xmlns:x14="http://schemas.microsoft.com/office/spreadsheetml/2009/9/main" uri="{B025F937-C7B1-47D3-B67F-A62EFF666E3E}">
          <x14:id>{7AE87CDD-4C2D-4568-B62A-7DABB5A8D23F}</x14:id>
        </ext>
      </extLst>
    </cfRule>
  </conditionalFormatting>
  <dataValidations count="8">
    <dataValidation allowBlank="1" showInputMessage="1" showErrorMessage="1" prompt="Relacionar un texto gerencial asociado al estado de avance de cumplimiento de la Meta seleccionada al finalizar el periodo de corte." sqref="I8:N8 I74:N74 I53:N53 I56:N56 I70:N70 I103:N103"/>
    <dataValidation allowBlank="1" showInputMessage="1" showErrorMessage="1" prompt="En caso de ser necesario ajustar la fecha de terminación de la Meta seleccionada para cada Inversión. (Esta fecha podrá cambiar a la siguiente vigencia en caso de ser necesario)." sqref="H8 H53 H56 H70 H74 H103"/>
    <dataValidation allowBlank="1" showInputMessage="1" showErrorMessage="1" prompt="En caso de ser necesario ajustar la fecha de inicio de la Meta seleccionada para cada Inversión. (Esta fecha podrá cambiar a la siguiente vigencia en caso de ser necesario)." sqref="G8 G53 G56 G70 G74 G103"/>
    <dataValidation allowBlank="1" showInputMessage="1" showErrorMessage="1" prompt="Fecha en la que fue iniciada o será iniciada el cumplimiento de la Meta de la inversión seleccionada." sqref="E8 E53 E56 E70 E74 E103"/>
    <dataValidation allowBlank="1" showInputMessage="1" showErrorMessage="1" prompt="Relacione el nombre de la inversión en minusculas, debe ser coherentes con las establecidas en la pestaña metas 2026." sqref="B103 B8 B53 B56 B70 B74"/>
    <dataValidation allowBlank="1" showInputMessage="1" showErrorMessage="1" prompt="Fecha en la que se prevé el cumplimiento de la Meta de la inversión seleccionada. (maximo se deberá establecer 31 de diciembre de la misma vigencia)" sqref="F8 F53 F56 F70 F74 F103"/>
    <dataValidation allowBlank="1" showInputMessage="1" showErrorMessage="1" prompt="Relacionar la Meta establecida para cada inversión, debe ser coherente con la pestaña metas 2026." sqref="C8 C53 C56 C70 C74 C103"/>
    <dataValidation allowBlank="1" showInputMessage="1" showErrorMessage="1" prompt="Relacionar el nombre de la totalidad de inversiones enmarcadas en el Componente Ambiental y/o Plan Ambiental que obtuvo concepto favorable y aprobación del CD del PDA durante la vigencia 2024 y 2025, en minusculas." sqref="B57"/>
  </dataValidations>
  <pageMargins left="0.7" right="0.7" top="0.34" bottom="0.35" header="0.3" footer="0.3"/>
  <pageSetup paperSize="5" scale="45"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2DA31BE4-F260-459A-9C57-3ADC20C397BA}">
            <x14:dataBar minLength="0" maxLength="100">
              <x14:cfvo type="num">
                <xm:f>0</xm:f>
              </x14:cfvo>
              <x14:cfvo type="num">
                <xm:f>1</xm:f>
              </x14:cfvo>
              <x14:negativeFillColor rgb="FFFF0000"/>
              <x14:axisColor rgb="FF000000"/>
            </x14:dataBar>
          </x14:cfRule>
          <x14:cfRule type="dataBar" id="{AD6090A7-FD4C-4563-BDCE-2A40A1D5E8D7}">
            <x14:dataBar minLength="0" maxLength="100">
              <x14:cfvo type="autoMin"/>
              <x14:cfvo type="autoMax"/>
              <x14:negativeFillColor rgb="FFFF0000"/>
              <x14:axisColor rgb="FF000000"/>
            </x14:dataBar>
          </x14:cfRule>
          <x14:cfRule type="dataBar" id="{BFD80EC7-3ACC-43F6-82B0-254C416C849A}">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B1676C58-B1BC-49E5-AA8C-2BB31041519C}">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88556F1-C05F-4A5D-9060-F6B7AA428248}">
            <x14:dataBar minLength="0" maxLength="100" gradient="0">
              <x14:cfvo type="num">
                <xm:f>0</xm:f>
              </x14:cfvo>
              <x14:cfvo type="num">
                <xm:f>1</xm:f>
              </x14:cfvo>
              <x14:negativeFillColor rgb="FFFF0000"/>
              <x14:axisColor rgb="FF000000"/>
            </x14:dataBar>
          </x14:cfRule>
          <xm:sqref>D9:D38</xm:sqref>
        </x14:conditionalFormatting>
        <x14:conditionalFormatting xmlns:xm="http://schemas.microsoft.com/office/excel/2006/main">
          <x14:cfRule type="dataBar" id="{976CF5FC-76E3-4F4C-88F2-84005B604B7C}">
            <x14:dataBar minLength="0" maxLength="100">
              <x14:cfvo type="num">
                <xm:f>0</xm:f>
              </x14:cfvo>
              <x14:cfvo type="num">
                <xm:f>1</xm:f>
              </x14:cfvo>
              <x14:negativeFillColor rgb="FFFF0000"/>
              <x14:axisColor rgb="FF000000"/>
            </x14:dataBar>
          </x14:cfRule>
          <x14:cfRule type="dataBar" id="{5DB2829A-CCEB-42E5-9939-75333D00D922}">
            <x14:dataBar minLength="0" maxLength="100">
              <x14:cfvo type="autoMin"/>
              <x14:cfvo type="autoMax"/>
              <x14:negativeFillColor rgb="FFFF0000"/>
              <x14:axisColor rgb="FF000000"/>
            </x14:dataBar>
          </x14:cfRule>
          <x14:cfRule type="dataBar" id="{2BC2BEE4-EF10-4504-AF20-F5C5E027ABEB}">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EC4B290C-A556-43C6-9121-BD54038C3CEA}">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099CC436-47B0-44B1-9E5A-8981191B5987}">
            <x14:dataBar minLength="0" maxLength="100" gradient="0">
              <x14:cfvo type="num">
                <xm:f>0</xm:f>
              </x14:cfvo>
              <x14:cfvo type="num">
                <xm:f>1</xm:f>
              </x14:cfvo>
              <x14:negativeFillColor rgb="FFFF0000"/>
              <x14:axisColor rgb="FF000000"/>
            </x14:dataBar>
          </x14:cfRule>
          <xm:sqref>D39:D48</xm:sqref>
        </x14:conditionalFormatting>
        <x14:conditionalFormatting xmlns:xm="http://schemas.microsoft.com/office/excel/2006/main">
          <x14:cfRule type="dataBar" id="{FC07CDDE-46FB-43FB-B017-4A1AF9DF0BEB}">
            <x14:dataBar minLength="0" maxLength="100">
              <x14:cfvo type="num">
                <xm:f>0</xm:f>
              </x14:cfvo>
              <x14:cfvo type="num">
                <xm:f>1</xm:f>
              </x14:cfvo>
              <x14:negativeFillColor rgb="FFFF0000"/>
              <x14:axisColor rgb="FF000000"/>
            </x14:dataBar>
          </x14:cfRule>
          <x14:cfRule type="dataBar" id="{B0F21525-14FF-4868-912E-CA7B7B5DE4A6}">
            <x14:dataBar minLength="0" maxLength="100" gradient="0">
              <x14:cfvo type="num">
                <xm:f>0</xm:f>
              </x14:cfvo>
              <x14:cfvo type="num">
                <xm:f>1</xm:f>
              </x14:cfvo>
              <x14:negativeFillColor rgb="FFFF0000"/>
              <x14:axisColor rgb="FF000000"/>
            </x14:dataBar>
          </x14:cfRule>
          <xm:sqref>D49:D52 D102</xm:sqref>
        </x14:conditionalFormatting>
        <x14:conditionalFormatting xmlns:xm="http://schemas.microsoft.com/office/excel/2006/main">
          <x14:cfRule type="dataBar" id="{B8CC80B0-D321-4325-8971-284D441BFF3D}">
            <x14:dataBar minLength="0" maxLength="100">
              <x14:cfvo type="num">
                <xm:f>0</xm:f>
              </x14:cfvo>
              <x14:cfvo type="num">
                <xm:f>1</xm:f>
              </x14:cfvo>
              <x14:negativeFillColor rgb="FFFF0000"/>
              <x14:axisColor rgb="FF000000"/>
            </x14:dataBar>
          </x14:cfRule>
          <x14:cfRule type="dataBar" id="{36CD1E2C-711B-4FC2-86E3-94C483AAC1CF}">
            <x14:dataBar minLength="0" maxLength="100">
              <x14:cfvo type="autoMin"/>
              <x14:cfvo type="autoMax"/>
              <x14:negativeFillColor rgb="FFFF0000"/>
              <x14:axisColor rgb="FF000000"/>
            </x14:dataBar>
          </x14:cfRule>
          <x14:cfRule type="dataBar" id="{87BF6492-22DA-4075-91CF-096546D615B1}">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D74F432E-7901-4A46-8864-E58D7832DA87}">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BA335547-2BF3-4C18-B3C3-17DE8B01602E}">
            <x14:dataBar minLength="0" maxLength="100" gradient="0">
              <x14:cfvo type="num">
                <xm:f>0</xm:f>
              </x14:cfvo>
              <x14:cfvo type="num">
                <xm:f>1</xm:f>
              </x14:cfvo>
              <x14:negativeFillColor rgb="FFFF0000"/>
              <x14:axisColor rgb="FF000000"/>
            </x14:dataBar>
          </x14:cfRule>
          <xm:sqref>D54:D55</xm:sqref>
        </x14:conditionalFormatting>
        <x14:conditionalFormatting xmlns:xm="http://schemas.microsoft.com/office/excel/2006/main">
          <x14:cfRule type="dataBar" id="{582A7DA4-FF97-45A8-B371-23EFBCAAA3A3}">
            <x14:dataBar minLength="0" maxLength="100">
              <x14:cfvo type="num">
                <xm:f>0</xm:f>
              </x14:cfvo>
              <x14:cfvo type="num">
                <xm:f>1</xm:f>
              </x14:cfvo>
              <x14:negativeFillColor rgb="FFFF0000"/>
              <x14:axisColor rgb="FF000000"/>
            </x14:dataBar>
          </x14:cfRule>
          <x14:cfRule type="dataBar" id="{7C94E571-CFB7-4A50-BC6C-2CD35CC19D94}">
            <x14:dataBar minLength="0" maxLength="100">
              <x14:cfvo type="autoMin"/>
              <x14:cfvo type="autoMax"/>
              <x14:negativeFillColor rgb="FFFF0000"/>
              <x14:axisColor rgb="FF000000"/>
            </x14:dataBar>
          </x14:cfRule>
          <x14:cfRule type="dataBar" id="{8E610C01-7B4B-459E-A372-E241B552F469}">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36472C85-58D6-4639-BDB2-112A0230656F}">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50D6B941-DB5E-4D27-AF22-978F2446BAA1}">
            <x14:dataBar minLength="0" maxLength="100" gradient="0">
              <x14:cfvo type="num">
                <xm:f>0</xm:f>
              </x14:cfvo>
              <x14:cfvo type="num">
                <xm:f>1</xm:f>
              </x14:cfvo>
              <x14:negativeFillColor rgb="FFFF0000"/>
              <x14:axisColor rgb="FF000000"/>
            </x14:dataBar>
          </x14:cfRule>
          <xm:sqref>D57:D69</xm:sqref>
        </x14:conditionalFormatting>
        <x14:conditionalFormatting xmlns:xm="http://schemas.microsoft.com/office/excel/2006/main">
          <x14:cfRule type="dataBar" id="{C15A3302-79C4-4228-BBCB-B66DFF675865}">
            <x14:dataBar minLength="0" maxLength="100">
              <x14:cfvo type="num">
                <xm:f>0</xm:f>
              </x14:cfvo>
              <x14:cfvo type="num">
                <xm:f>1</xm:f>
              </x14:cfvo>
              <x14:negativeFillColor rgb="FFFF0000"/>
              <x14:axisColor rgb="FF000000"/>
            </x14:dataBar>
          </x14:cfRule>
          <x14:cfRule type="dataBar" id="{C7DFC9A8-5DF7-4554-A867-BE41A4482DFE}">
            <x14:dataBar minLength="0" maxLength="100">
              <x14:cfvo type="autoMin"/>
              <x14:cfvo type="autoMax"/>
              <x14:negativeFillColor rgb="FFFF0000"/>
              <x14:axisColor rgb="FF000000"/>
            </x14:dataBar>
          </x14:cfRule>
          <x14:cfRule type="dataBar" id="{CEE204E7-FA2C-46D3-873F-B72CEFA5CA1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9B0002EB-25A9-4F43-B2A0-287E3E4F7985}">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2A13092C-3A3F-435C-8098-0FB9E7AB2BAD}">
            <x14:dataBar minLength="0" maxLength="100" gradient="0">
              <x14:cfvo type="num">
                <xm:f>0</xm:f>
              </x14:cfvo>
              <x14:cfvo type="num">
                <xm:f>1</xm:f>
              </x14:cfvo>
              <x14:negativeFillColor rgb="FFFF0000"/>
              <x14:axisColor rgb="FF000000"/>
            </x14:dataBar>
          </x14:cfRule>
          <xm:sqref>D71:D73</xm:sqref>
        </x14:conditionalFormatting>
        <x14:conditionalFormatting xmlns:xm="http://schemas.microsoft.com/office/excel/2006/main">
          <x14:cfRule type="dataBar" id="{89C97648-A0CF-4069-B12C-03DB2E32CE79}">
            <x14:dataBar minLength="0" maxLength="100">
              <x14:cfvo type="num">
                <xm:f>0</xm:f>
              </x14:cfvo>
              <x14:cfvo type="num">
                <xm:f>1</xm:f>
              </x14:cfvo>
              <x14:negativeFillColor rgb="FFFF0000"/>
              <x14:axisColor rgb="FF000000"/>
            </x14:dataBar>
          </x14:cfRule>
          <x14:cfRule type="dataBar" id="{7F3C887E-C51B-4751-A319-26BAAB46E4AA}">
            <x14:dataBar minLength="0" maxLength="100">
              <x14:cfvo type="autoMin"/>
              <x14:cfvo type="autoMax"/>
              <x14:negativeFillColor rgb="FFFF0000"/>
              <x14:axisColor rgb="FF000000"/>
            </x14:dataBar>
          </x14:cfRule>
          <x14:cfRule type="dataBar" id="{CAC10BA8-D24A-44E9-B3CC-12551DFCDB92}">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14:cfRule type="dataBar" id="{F98A5AA3-4139-4548-8F98-86671662024D}">
            <x14:dataBar minLength="0" maxLength="100" border="1" negativeBarBorderColorSameAsPositive="0">
              <x14:cfvo type="autoMin"/>
              <x14:cfvo type="autoMax"/>
              <x14:borderColor rgb="FF008AEF"/>
              <x14:negativeFillColor rgb="FFFF0000"/>
              <x14:negativeBorderColor rgb="FFFF0000"/>
              <x14:axisColor rgb="FF000000"/>
            </x14:dataBar>
          </x14:cfRule>
          <x14:cfRule type="dataBar" id="{FDE396BE-E398-46FD-B450-00D7E2E9D912}">
            <x14:dataBar minLength="0" maxLength="100" gradient="0">
              <x14:cfvo type="num">
                <xm:f>0</xm:f>
              </x14:cfvo>
              <x14:cfvo type="num">
                <xm:f>1</xm:f>
              </x14:cfvo>
              <x14:negativeFillColor rgb="FFFF0000"/>
              <x14:axisColor rgb="FF000000"/>
            </x14:dataBar>
          </x14:cfRule>
          <xm:sqref>D75:D101</xm:sqref>
        </x14:conditionalFormatting>
        <x14:conditionalFormatting xmlns:xm="http://schemas.microsoft.com/office/excel/2006/main">
          <x14:cfRule type="dataBar" id="{93046AE5-DEED-4E72-A386-5F3FCECA3A9D}">
            <x14:dataBar minLength="0" maxLength="100">
              <x14:cfvo type="num">
                <xm:f>0</xm:f>
              </x14:cfvo>
              <x14:cfvo type="num">
                <xm:f>1</xm:f>
              </x14:cfvo>
              <x14:negativeFillColor rgb="FFFF0000"/>
              <x14:axisColor rgb="FF000000"/>
            </x14:dataBar>
          </x14:cfRule>
          <x14:cfRule type="dataBar" id="{7AE87CDD-4C2D-4568-B62A-7DABB5A8D23F}">
            <x14:dataBar minLength="0" maxLength="100" gradient="0">
              <x14:cfvo type="num">
                <xm:f>0</xm:f>
              </x14:cfvo>
              <x14:cfvo type="num">
                <xm:f>1</xm:f>
              </x14:cfvo>
              <x14:negativeFillColor rgb="FFFF0000"/>
              <x14:axisColor rgb="FF000000"/>
            </x14:dataBar>
          </x14:cfRule>
          <xm:sqref>D104:D106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LISTA!$AI$2:$AI$22</xm:f>
          </x14:formula1>
          <xm:sqref>C104:C106 C54:C55 C57:C69 C71:C73 C75:C102</xm:sqref>
        </x14:dataValidation>
        <x14:dataValidation type="list" allowBlank="1" showInputMessage="1" showErrorMessage="1">
          <x14:formula1>
            <xm:f>LISTA!$AH$2:$AH$17</xm:f>
          </x14:formula1>
          <xm:sqref>C9:C52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24"/>
  <sheetViews>
    <sheetView view="pageBreakPreview" topLeftCell="A30" zoomScale="112" zoomScaleNormal="85" zoomScaleSheetLayoutView="112" workbookViewId="0">
      <selection activeCell="E74" sqref="E74"/>
    </sheetView>
  </sheetViews>
  <sheetFormatPr baseColWidth="10" defaultColWidth="10.75" defaultRowHeight="11.5" x14ac:dyDescent="0.35"/>
  <cols>
    <col min="1" max="1" width="6.75" style="40" bestFit="1" customWidth="1"/>
    <col min="2" max="2" width="33.83203125" style="40" customWidth="1"/>
    <col min="3" max="3" width="34.08203125" style="40" customWidth="1"/>
    <col min="4" max="5" width="26.58203125" style="40" customWidth="1"/>
    <col min="6" max="9" width="17.5" style="40" customWidth="1"/>
    <col min="10" max="14" width="15" style="40" customWidth="1"/>
    <col min="15" max="16384" width="10.75" style="40"/>
  </cols>
  <sheetData>
    <row r="2" spans="1:23" ht="47.15" customHeight="1" x14ac:dyDescent="0.35">
      <c r="A2" s="39"/>
      <c r="B2" s="749" t="s">
        <v>1333</v>
      </c>
      <c r="C2" s="749"/>
      <c r="D2" s="749"/>
      <c r="E2" s="749"/>
      <c r="F2" s="848"/>
      <c r="G2" s="849"/>
      <c r="H2" s="849"/>
      <c r="I2" s="849"/>
      <c r="J2" s="849"/>
      <c r="K2" s="850"/>
      <c r="L2" s="848"/>
      <c r="M2" s="849"/>
      <c r="N2" s="850"/>
      <c r="O2" s="39"/>
      <c r="P2" s="130"/>
      <c r="Q2" s="130"/>
      <c r="R2" s="130"/>
      <c r="S2" s="130"/>
      <c r="T2" s="130"/>
      <c r="U2" s="130"/>
      <c r="V2" s="130"/>
    </row>
    <row r="3" spans="1:23" ht="47.25" customHeight="1" x14ac:dyDescent="0.35">
      <c r="A3" s="39"/>
      <c r="B3" s="750" t="s">
        <v>2029</v>
      </c>
      <c r="C3" s="750"/>
      <c r="D3" s="750"/>
      <c r="E3" s="750"/>
      <c r="F3" s="851"/>
      <c r="G3" s="852"/>
      <c r="H3" s="852"/>
      <c r="I3" s="852"/>
      <c r="J3" s="852"/>
      <c r="K3" s="853"/>
      <c r="L3" s="851"/>
      <c r="M3" s="852"/>
      <c r="N3" s="853"/>
      <c r="O3" s="39"/>
      <c r="P3" s="130"/>
      <c r="Q3" s="130"/>
      <c r="R3" s="130"/>
      <c r="S3" s="130"/>
      <c r="T3" s="130"/>
      <c r="U3" s="130"/>
      <c r="V3" s="130"/>
    </row>
    <row r="4" spans="1:23" ht="9" customHeight="1" x14ac:dyDescent="0.35">
      <c r="A4" s="39"/>
      <c r="B4" s="39"/>
      <c r="C4" s="39"/>
      <c r="D4" s="39"/>
      <c r="E4" s="39"/>
      <c r="F4" s="39"/>
      <c r="G4" s="39"/>
      <c r="H4" s="39"/>
      <c r="I4" s="39"/>
      <c r="J4" s="39"/>
      <c r="K4" s="39"/>
      <c r="L4" s="39"/>
      <c r="M4" s="39"/>
      <c r="N4" s="39"/>
      <c r="O4" s="39"/>
    </row>
    <row r="5" spans="1:23" ht="84" customHeight="1" x14ac:dyDescent="0.35">
      <c r="A5" s="39"/>
      <c r="B5" s="745" t="s">
        <v>2153</v>
      </c>
      <c r="C5" s="746"/>
      <c r="D5" s="746"/>
      <c r="E5" s="746"/>
      <c r="F5" s="39"/>
      <c r="G5" s="39"/>
      <c r="H5" s="39"/>
      <c r="I5" s="39"/>
      <c r="J5" s="39"/>
      <c r="K5" s="39"/>
      <c r="L5" s="39"/>
      <c r="M5" s="39"/>
      <c r="N5" s="39"/>
      <c r="O5" s="39"/>
      <c r="P5" s="484"/>
      <c r="Q5" s="484"/>
      <c r="R5" s="484"/>
      <c r="S5" s="484"/>
      <c r="T5" s="484"/>
      <c r="U5" s="484"/>
      <c r="V5" s="484"/>
      <c r="W5" s="484"/>
    </row>
    <row r="6" spans="1:23" ht="6.75" customHeight="1" x14ac:dyDescent="0.35">
      <c r="A6" s="39"/>
      <c r="B6" s="39"/>
      <c r="C6" s="39"/>
      <c r="D6" s="39"/>
      <c r="E6" s="39"/>
      <c r="F6" s="39"/>
      <c r="G6" s="39"/>
      <c r="H6" s="39"/>
      <c r="I6" s="39"/>
      <c r="J6" s="39"/>
      <c r="K6" s="39"/>
      <c r="L6" s="39"/>
      <c r="M6" s="39"/>
      <c r="N6" s="39"/>
      <c r="O6" s="39"/>
    </row>
    <row r="7" spans="1:23" x14ac:dyDescent="0.35">
      <c r="A7" s="43"/>
      <c r="B7" s="41" t="s">
        <v>1757</v>
      </c>
      <c r="C7" s="41"/>
      <c r="D7" s="41"/>
      <c r="E7" s="558"/>
      <c r="F7" s="39"/>
      <c r="G7" s="39"/>
      <c r="H7" s="39"/>
      <c r="I7" s="39"/>
      <c r="J7" s="39"/>
      <c r="K7" s="39"/>
      <c r="L7" s="39"/>
      <c r="M7" s="39"/>
      <c r="N7" s="39"/>
      <c r="O7" s="39"/>
    </row>
    <row r="8" spans="1:23" x14ac:dyDescent="0.35">
      <c r="A8" s="39"/>
      <c r="B8" s="39"/>
      <c r="C8" s="39"/>
      <c r="D8" s="39"/>
      <c r="E8" s="559"/>
      <c r="F8" s="39"/>
      <c r="G8" s="39"/>
      <c r="H8" s="39"/>
      <c r="I8" s="39"/>
      <c r="J8" s="39"/>
      <c r="K8" s="39"/>
      <c r="L8" s="39"/>
      <c r="M8" s="39"/>
      <c r="N8" s="39"/>
      <c r="O8" s="39"/>
    </row>
    <row r="9" spans="1:23" ht="23" x14ac:dyDescent="0.35">
      <c r="A9" s="39"/>
      <c r="B9" s="169" t="s">
        <v>1399</v>
      </c>
      <c r="C9" s="169" t="s">
        <v>1400</v>
      </c>
      <c r="D9" s="530" t="s">
        <v>1758</v>
      </c>
      <c r="E9" s="557" t="s">
        <v>1759</v>
      </c>
      <c r="F9" s="39"/>
      <c r="G9" s="39"/>
      <c r="H9" s="39"/>
      <c r="I9" s="39"/>
      <c r="J9" s="39"/>
      <c r="K9" s="39"/>
      <c r="L9" s="39"/>
      <c r="M9" s="39"/>
      <c r="N9" s="39"/>
      <c r="O9" s="39"/>
    </row>
    <row r="10" spans="1:23" x14ac:dyDescent="0.35">
      <c r="A10" s="39"/>
      <c r="B10" s="46" t="s">
        <v>59</v>
      </c>
      <c r="C10" s="171" t="s">
        <v>1402</v>
      </c>
      <c r="D10" s="377">
        <f>+'Línea Base Indicadores'!D9</f>
        <v>0.84648975582760233</v>
      </c>
      <c r="E10" s="377">
        <f>+SUMPRODUCT(F27:F68,C$27:C$68)/C$69</f>
        <v>0.84774934933603985</v>
      </c>
      <c r="F10" s="39"/>
      <c r="G10" s="39"/>
      <c r="H10" s="39"/>
      <c r="I10" s="39"/>
      <c r="J10" s="39"/>
      <c r="K10" s="39"/>
      <c r="L10" s="39"/>
      <c r="M10" s="39"/>
      <c r="N10" s="39"/>
      <c r="O10" s="39"/>
    </row>
    <row r="11" spans="1:23" x14ac:dyDescent="0.35">
      <c r="A11" s="39"/>
      <c r="B11" s="45" t="s">
        <v>87</v>
      </c>
      <c r="C11" s="42" t="s">
        <v>1403</v>
      </c>
      <c r="D11" s="372">
        <f>+'Línea Base Indicadores'!D10</f>
        <v>22.841615359547873</v>
      </c>
      <c r="E11" s="382">
        <f>+SUMPRODUCT(G27:G68,C27:C68)/C69</f>
        <v>22.841615359547873</v>
      </c>
      <c r="F11" s="39"/>
      <c r="G11" s="39"/>
      <c r="H11" s="39"/>
      <c r="I11" s="39"/>
      <c r="J11" s="39"/>
      <c r="K11" s="39"/>
      <c r="L11" s="39"/>
      <c r="M11" s="39"/>
      <c r="N11" s="39"/>
      <c r="O11" s="39"/>
    </row>
    <row r="12" spans="1:23" x14ac:dyDescent="0.35">
      <c r="A12" s="39"/>
      <c r="B12" s="45" t="s">
        <v>115</v>
      </c>
      <c r="C12" s="42" t="s">
        <v>1404</v>
      </c>
      <c r="D12" s="372">
        <f>+'Línea Base Indicadores'!D11</f>
        <v>6.211898471686654E-2</v>
      </c>
      <c r="E12" s="381">
        <f>+SUMPRODUCT(H27:H68,C27:C68)/C69</f>
        <v>6.211898471686654E-2</v>
      </c>
      <c r="F12" s="39"/>
      <c r="G12" s="39"/>
      <c r="H12" s="39"/>
      <c r="I12" s="39"/>
      <c r="J12" s="39"/>
      <c r="K12" s="39"/>
      <c r="L12" s="39"/>
      <c r="M12" s="39"/>
      <c r="N12" s="39"/>
      <c r="O12" s="39"/>
    </row>
    <row r="13" spans="1:23" x14ac:dyDescent="0.35">
      <c r="A13" s="39"/>
      <c r="B13" s="45" t="s">
        <v>134</v>
      </c>
      <c r="C13" s="42" t="s">
        <v>1402</v>
      </c>
      <c r="D13" s="379">
        <f>+'Línea Base Indicadores'!D12</f>
        <v>0.95290872039976315</v>
      </c>
      <c r="E13" s="378">
        <f>+SUMPRODUCT(I27:I68,C$27:C$68)/C$69</f>
        <v>0.95290872039976315</v>
      </c>
      <c r="F13" s="39"/>
      <c r="G13" s="39"/>
      <c r="H13" s="39"/>
      <c r="I13" s="39"/>
      <c r="J13" s="39"/>
      <c r="K13" s="39"/>
      <c r="L13" s="39"/>
      <c r="M13" s="39"/>
      <c r="N13" s="39"/>
      <c r="O13" s="39"/>
    </row>
    <row r="14" spans="1:23" x14ac:dyDescent="0.35">
      <c r="A14" s="39"/>
      <c r="B14" s="45" t="s">
        <v>151</v>
      </c>
      <c r="C14" s="42" t="s">
        <v>1402</v>
      </c>
      <c r="D14" s="379">
        <f>+'Línea Base Indicadores'!D13</f>
        <v>0.66066578390375297</v>
      </c>
      <c r="E14" s="378">
        <f>+SUMPRODUCT(J27:J68,C$27:C$68)/C$69</f>
        <v>0.66066578390375297</v>
      </c>
      <c r="F14" s="39"/>
      <c r="G14" s="39"/>
      <c r="H14" s="39"/>
      <c r="I14" s="39"/>
      <c r="J14" s="39"/>
      <c r="K14" s="39"/>
      <c r="L14" s="39"/>
      <c r="M14" s="39"/>
      <c r="N14" s="39"/>
      <c r="O14" s="39"/>
    </row>
    <row r="15" spans="1:23" x14ac:dyDescent="0.35">
      <c r="A15" s="39"/>
      <c r="B15" s="45" t="s">
        <v>167</v>
      </c>
      <c r="C15" s="42" t="s">
        <v>1405</v>
      </c>
      <c r="D15" s="373" t="str">
        <f>+'Línea Base Indicadores'!D14</f>
        <v>SI: 40 / NO: 2</v>
      </c>
      <c r="E15" s="374" t="str">
        <f>+K69</f>
        <v>SI: 40 / NO: 2</v>
      </c>
      <c r="F15" s="39"/>
      <c r="G15" s="39"/>
      <c r="H15" s="39"/>
      <c r="I15" s="39"/>
      <c r="J15" s="39"/>
      <c r="K15" s="39"/>
      <c r="L15" s="39"/>
      <c r="M15" s="39"/>
      <c r="N15" s="39"/>
      <c r="O15" s="39"/>
    </row>
    <row r="16" spans="1:23" x14ac:dyDescent="0.35">
      <c r="A16" s="39"/>
      <c r="B16" s="45" t="s">
        <v>181</v>
      </c>
      <c r="C16" s="42" t="s">
        <v>1402</v>
      </c>
      <c r="D16" s="379">
        <f>+'Línea Base Indicadores'!D15</f>
        <v>0.92772907969802498</v>
      </c>
      <c r="E16" s="377">
        <f>+SUMPRODUCT(L27:L68,C$27:C$68)/C$69</f>
        <v>0.92815531758768266</v>
      </c>
      <c r="F16" s="39"/>
      <c r="G16" s="39"/>
      <c r="H16" s="39"/>
      <c r="I16" s="39"/>
      <c r="J16" s="39"/>
      <c r="K16" s="39"/>
      <c r="L16" s="39"/>
      <c r="M16" s="39"/>
      <c r="N16" s="39"/>
      <c r="O16" s="39"/>
    </row>
    <row r="17" spans="1:15" x14ac:dyDescent="0.35">
      <c r="A17" s="39"/>
      <c r="B17" s="45" t="s">
        <v>191</v>
      </c>
      <c r="C17" s="42" t="s">
        <v>1405</v>
      </c>
      <c r="D17" s="373" t="str">
        <f>+'Línea Base Indicadores'!D16</f>
        <v>SI: 22 / NO: 20</v>
      </c>
      <c r="E17" s="374" t="str">
        <f>+M69</f>
        <v>SI: 22 / NO: 20</v>
      </c>
      <c r="F17" s="39"/>
      <c r="G17" s="39"/>
      <c r="H17" s="39"/>
      <c r="J17" s="39"/>
      <c r="K17" s="39"/>
      <c r="L17" s="39"/>
      <c r="M17" s="39"/>
      <c r="N17" s="39"/>
      <c r="O17" s="39"/>
    </row>
    <row r="18" spans="1:15" x14ac:dyDescent="0.35">
      <c r="A18" s="39"/>
      <c r="B18" s="172" t="s">
        <v>196</v>
      </c>
      <c r="C18" s="173" t="s">
        <v>1402</v>
      </c>
      <c r="D18" s="380">
        <f>+'Línea Base Indicadores'!D17</f>
        <v>7.2672421095094294E-2</v>
      </c>
      <c r="E18" s="377">
        <f>+SUMPRODUCT(N27:N68,C$27:C$68)/C$69</f>
        <v>7.2672421095094294E-2</v>
      </c>
      <c r="F18" s="39"/>
      <c r="G18" s="39"/>
      <c r="H18" s="39"/>
      <c r="I18" s="39"/>
      <c r="J18" s="39"/>
      <c r="K18" s="39"/>
      <c r="L18" s="39"/>
      <c r="M18" s="39"/>
      <c r="N18" s="39"/>
      <c r="O18" s="39"/>
    </row>
    <row r="19" spans="1:15" ht="23" x14ac:dyDescent="0.35">
      <c r="A19" s="39"/>
      <c r="B19" s="169" t="s">
        <v>1406</v>
      </c>
      <c r="C19" s="169" t="s">
        <v>1400</v>
      </c>
      <c r="D19" s="169" t="s">
        <v>1758</v>
      </c>
      <c r="E19" s="170" t="s">
        <v>1759</v>
      </c>
      <c r="F19" s="39"/>
      <c r="G19" s="39"/>
      <c r="H19" s="39"/>
      <c r="J19" s="39"/>
      <c r="K19" s="39"/>
      <c r="L19" s="39"/>
      <c r="M19" s="39"/>
      <c r="N19" s="39"/>
      <c r="O19" s="39"/>
    </row>
    <row r="20" spans="1:15" x14ac:dyDescent="0.35">
      <c r="A20" s="39"/>
      <c r="B20" s="46" t="s">
        <v>1407</v>
      </c>
      <c r="C20" s="171" t="s">
        <v>1402</v>
      </c>
      <c r="D20" s="377">
        <f>+'Línea Base Indicadores'!D20</f>
        <v>0.75303737976551999</v>
      </c>
      <c r="E20" s="377">
        <f>+SUMPRODUCT(F74:F115,C$74:C$115)/C$116</f>
        <v>0.75536275241678863</v>
      </c>
      <c r="F20" s="39"/>
      <c r="G20" s="39"/>
      <c r="H20" s="39"/>
      <c r="J20" s="39"/>
      <c r="K20" s="39"/>
      <c r="L20" s="39"/>
      <c r="M20" s="39"/>
      <c r="N20" s="39"/>
      <c r="O20" s="39"/>
    </row>
    <row r="21" spans="1:15" x14ac:dyDescent="0.35">
      <c r="A21" s="39"/>
      <c r="B21" s="45" t="s">
        <v>1408</v>
      </c>
      <c r="C21" s="42" t="s">
        <v>1402</v>
      </c>
      <c r="D21" s="379">
        <f>+'Línea Base Indicadores'!D21</f>
        <v>0.48702959900666665</v>
      </c>
      <c r="E21" s="377">
        <f>+SUMPRODUCT(G74:G115,C$74:C$115)/C$116</f>
        <v>0.48702959900666665</v>
      </c>
      <c r="F21" s="39"/>
      <c r="G21" s="39"/>
      <c r="H21" s="39"/>
      <c r="J21" s="39"/>
      <c r="K21" s="39"/>
      <c r="L21" s="39"/>
      <c r="M21" s="39"/>
      <c r="N21" s="39"/>
      <c r="O21" s="39"/>
    </row>
    <row r="22" spans="1:15" ht="45.75" hidden="1" customHeight="1" x14ac:dyDescent="0.35">
      <c r="A22" s="39"/>
      <c r="B22" s="45" t="s">
        <v>1409</v>
      </c>
      <c r="C22" s="42" t="s">
        <v>1402</v>
      </c>
      <c r="D22" s="379">
        <f>+'Línea Base Indicadores'!D22</f>
        <v>0.57564237486539793</v>
      </c>
      <c r="E22" s="377">
        <f>+SUMPRODUCT(H74:H115,C$74:C$115)/C$116</f>
        <v>0.57564237486539793</v>
      </c>
      <c r="F22" s="39"/>
      <c r="G22" s="39"/>
      <c r="H22" s="39"/>
      <c r="I22" s="39"/>
      <c r="J22" s="39"/>
      <c r="K22" s="39"/>
      <c r="L22" s="39"/>
      <c r="M22" s="39"/>
      <c r="N22" s="39"/>
      <c r="O22" s="39"/>
    </row>
    <row r="23" spans="1:15" hidden="1" x14ac:dyDescent="0.35">
      <c r="A23" s="39"/>
      <c r="B23" s="39"/>
      <c r="C23" s="39"/>
      <c r="D23" s="56"/>
      <c r="E23" s="39"/>
      <c r="F23" s="39"/>
      <c r="G23" s="39"/>
      <c r="H23" s="39"/>
      <c r="I23" s="39"/>
      <c r="J23" s="39"/>
      <c r="K23" s="39"/>
      <c r="L23" s="39"/>
      <c r="M23" s="39"/>
      <c r="N23" s="39"/>
      <c r="O23" s="39"/>
    </row>
    <row r="24" spans="1:15" ht="34.5" customHeight="1" x14ac:dyDescent="0.35">
      <c r="A24" s="39"/>
      <c r="B24" s="39"/>
      <c r="C24" s="39"/>
      <c r="D24" s="39"/>
      <c r="E24" s="39"/>
      <c r="F24" s="39"/>
      <c r="G24" s="39"/>
      <c r="H24" s="39"/>
      <c r="I24" s="39"/>
      <c r="J24" s="39"/>
      <c r="K24" s="39"/>
      <c r="L24" s="39"/>
      <c r="M24" s="39"/>
      <c r="N24" s="39"/>
      <c r="O24" s="39"/>
    </row>
    <row r="25" spans="1:15" ht="21" customHeight="1" x14ac:dyDescent="0.35">
      <c r="A25" s="43"/>
      <c r="B25" s="41" t="s">
        <v>1760</v>
      </c>
      <c r="C25" s="41"/>
      <c r="D25" s="41"/>
      <c r="E25" s="41"/>
      <c r="F25" s="39"/>
      <c r="G25" s="39"/>
      <c r="H25" s="39"/>
      <c r="I25" s="39"/>
      <c r="J25" s="39"/>
      <c r="K25" s="39"/>
      <c r="L25" s="39"/>
      <c r="M25" s="39"/>
      <c r="N25" s="39"/>
      <c r="O25" s="39"/>
    </row>
    <row r="26" spans="1:15" s="174" customFormat="1" ht="34.5" x14ac:dyDescent="0.35">
      <c r="A26" s="163"/>
      <c r="B26" s="169" t="s">
        <v>58</v>
      </c>
      <c r="C26" s="169" t="s">
        <v>1411</v>
      </c>
      <c r="D26" s="170" t="s">
        <v>1761</v>
      </c>
      <c r="E26" s="170" t="s">
        <v>1762</v>
      </c>
      <c r="F26" s="170" t="s">
        <v>59</v>
      </c>
      <c r="G26" s="170" t="s">
        <v>87</v>
      </c>
      <c r="H26" s="170" t="s">
        <v>115</v>
      </c>
      <c r="I26" s="170" t="s">
        <v>134</v>
      </c>
      <c r="J26" s="170" t="s">
        <v>151</v>
      </c>
      <c r="K26" s="170" t="s">
        <v>167</v>
      </c>
      <c r="L26" s="170" t="s">
        <v>181</v>
      </c>
      <c r="M26" s="170" t="s">
        <v>191</v>
      </c>
      <c r="N26" s="170" t="s">
        <v>196</v>
      </c>
      <c r="O26" s="39"/>
    </row>
    <row r="27" spans="1:15" x14ac:dyDescent="0.35">
      <c r="A27" s="43"/>
      <c r="B27" s="332" t="s">
        <v>295</v>
      </c>
      <c r="C27" s="546">
        <v>11141</v>
      </c>
      <c r="D27" s="278">
        <v>1</v>
      </c>
      <c r="E27" s="81">
        <v>1088465630</v>
      </c>
      <c r="F27" s="420">
        <v>1</v>
      </c>
      <c r="G27" s="550">
        <v>24</v>
      </c>
      <c r="H27" s="83">
        <v>0</v>
      </c>
      <c r="I27" s="420">
        <v>1</v>
      </c>
      <c r="J27" s="420">
        <v>0</v>
      </c>
      <c r="K27" s="83" t="s">
        <v>37</v>
      </c>
      <c r="L27" s="420">
        <v>1</v>
      </c>
      <c r="M27" s="83" t="s">
        <v>37</v>
      </c>
      <c r="N27" s="420">
        <v>0.1</v>
      </c>
      <c r="O27" s="39"/>
    </row>
    <row r="28" spans="1:15" x14ac:dyDescent="0.35">
      <c r="A28" s="43"/>
      <c r="B28" s="332" t="s">
        <v>354</v>
      </c>
      <c r="C28" s="546">
        <v>11345</v>
      </c>
      <c r="D28" s="278"/>
      <c r="E28" s="193"/>
      <c r="F28" s="420">
        <v>1</v>
      </c>
      <c r="G28" s="551">
        <v>23.99</v>
      </c>
      <c r="H28" s="83">
        <v>0.01</v>
      </c>
      <c r="I28" s="420">
        <v>0.999</v>
      </c>
      <c r="J28" s="420">
        <v>0</v>
      </c>
      <c r="K28" s="83" t="s">
        <v>37</v>
      </c>
      <c r="L28" s="420">
        <v>1</v>
      </c>
      <c r="M28" s="83" t="s">
        <v>69</v>
      </c>
      <c r="N28" s="420">
        <v>0.03</v>
      </c>
      <c r="O28" s="39"/>
    </row>
    <row r="29" spans="1:15" x14ac:dyDescent="0.35">
      <c r="A29" s="43"/>
      <c r="B29" s="332" t="s">
        <v>324</v>
      </c>
      <c r="C29" s="546">
        <v>18226</v>
      </c>
      <c r="D29" s="278"/>
      <c r="E29" s="193"/>
      <c r="F29" s="420">
        <v>1</v>
      </c>
      <c r="G29" s="551">
        <v>23.5</v>
      </c>
      <c r="H29" s="83">
        <v>0</v>
      </c>
      <c r="I29" s="420">
        <v>1</v>
      </c>
      <c r="J29" s="420">
        <v>0</v>
      </c>
      <c r="K29" s="102" t="s">
        <v>37</v>
      </c>
      <c r="L29" s="420">
        <v>0.95</v>
      </c>
      <c r="M29" s="83" t="s">
        <v>37</v>
      </c>
      <c r="N29" s="420">
        <v>0.1</v>
      </c>
      <c r="O29" s="39"/>
    </row>
    <row r="30" spans="1:15" x14ac:dyDescent="0.35">
      <c r="A30" s="43"/>
      <c r="B30" s="332" t="s">
        <v>307</v>
      </c>
      <c r="C30" s="546">
        <v>3085</v>
      </c>
      <c r="D30" s="278"/>
      <c r="E30" s="193"/>
      <c r="F30" s="420">
        <v>1</v>
      </c>
      <c r="G30" s="551">
        <v>24</v>
      </c>
      <c r="H30" s="83">
        <v>0</v>
      </c>
      <c r="I30" s="420">
        <v>1</v>
      </c>
      <c r="J30" s="420">
        <v>0</v>
      </c>
      <c r="K30" s="177" t="s">
        <v>37</v>
      </c>
      <c r="L30" s="420">
        <v>1</v>
      </c>
      <c r="M30" s="177" t="s">
        <v>37</v>
      </c>
      <c r="N30" s="376">
        <v>0</v>
      </c>
      <c r="O30" s="39"/>
    </row>
    <row r="31" spans="1:15" x14ac:dyDescent="0.35">
      <c r="A31" s="43"/>
      <c r="B31" s="332" t="s">
        <v>1934</v>
      </c>
      <c r="C31" s="546">
        <v>5103</v>
      </c>
      <c r="D31" s="278">
        <v>1</v>
      </c>
      <c r="E31" s="81">
        <v>1217299790</v>
      </c>
      <c r="F31" s="420">
        <v>1</v>
      </c>
      <c r="G31" s="551">
        <v>24</v>
      </c>
      <c r="H31" s="83">
        <v>0.02</v>
      </c>
      <c r="I31" s="420">
        <v>1</v>
      </c>
      <c r="J31" s="420">
        <v>0</v>
      </c>
      <c r="K31" s="102" t="s">
        <v>37</v>
      </c>
      <c r="L31" s="552">
        <v>1</v>
      </c>
      <c r="M31" s="83" t="s">
        <v>37</v>
      </c>
      <c r="N31" s="376">
        <v>0.26</v>
      </c>
      <c r="O31" s="39"/>
    </row>
    <row r="32" spans="1:15" x14ac:dyDescent="0.35">
      <c r="A32" s="43"/>
      <c r="B32" s="332" t="s">
        <v>1896</v>
      </c>
      <c r="C32" s="546">
        <v>114610</v>
      </c>
      <c r="D32" s="278"/>
      <c r="E32" s="193"/>
      <c r="F32" s="420">
        <v>0.99299999999999999</v>
      </c>
      <c r="G32" s="551">
        <v>23.73</v>
      </c>
      <c r="H32" s="102">
        <v>0</v>
      </c>
      <c r="I32" s="376">
        <v>0.99860000000000004</v>
      </c>
      <c r="J32" s="420">
        <v>0</v>
      </c>
      <c r="K32" s="102" t="s">
        <v>69</v>
      </c>
      <c r="L32" s="420">
        <v>1</v>
      </c>
      <c r="M32" s="83" t="s">
        <v>69</v>
      </c>
      <c r="N32" s="376">
        <v>0</v>
      </c>
      <c r="O32" s="39"/>
    </row>
    <row r="33" spans="1:15" x14ac:dyDescent="0.35">
      <c r="A33" s="43"/>
      <c r="B33" s="332" t="s">
        <v>490</v>
      </c>
      <c r="C33" s="546">
        <v>13962</v>
      </c>
      <c r="D33" s="278"/>
      <c r="E33" s="193"/>
      <c r="F33" s="420">
        <v>1</v>
      </c>
      <c r="G33" s="551">
        <v>23.7</v>
      </c>
      <c r="H33" s="102">
        <v>0.01</v>
      </c>
      <c r="I33" s="376">
        <v>1</v>
      </c>
      <c r="J33" s="420">
        <v>0</v>
      </c>
      <c r="K33" s="102" t="s">
        <v>37</v>
      </c>
      <c r="L33" s="420">
        <v>0.99399999999999999</v>
      </c>
      <c r="M33" s="83" t="s">
        <v>37</v>
      </c>
      <c r="N33" s="376">
        <v>0.22140000000000001</v>
      </c>
      <c r="O33" s="39"/>
    </row>
    <row r="34" spans="1:15" x14ac:dyDescent="0.35">
      <c r="A34" s="43"/>
      <c r="B34" s="332" t="s">
        <v>1897</v>
      </c>
      <c r="C34" s="546">
        <v>251047</v>
      </c>
      <c r="D34" s="278">
        <v>1</v>
      </c>
      <c r="E34" s="279">
        <v>2897810604</v>
      </c>
      <c r="F34" s="640">
        <v>0.78</v>
      </c>
      <c r="G34" s="551">
        <v>6</v>
      </c>
      <c r="H34" s="102">
        <v>0</v>
      </c>
      <c r="I34" s="376">
        <v>0.54</v>
      </c>
      <c r="J34" s="420">
        <v>0.02</v>
      </c>
      <c r="K34" s="102" t="s">
        <v>37</v>
      </c>
      <c r="L34" s="643">
        <v>0.98</v>
      </c>
      <c r="M34" s="83" t="s">
        <v>37</v>
      </c>
      <c r="N34" s="376">
        <v>6.0900000000000003E-2</v>
      </c>
      <c r="O34" s="39"/>
    </row>
    <row r="35" spans="1:15" x14ac:dyDescent="0.35">
      <c r="A35" s="43"/>
      <c r="B35" s="332" t="s">
        <v>515</v>
      </c>
      <c r="C35" s="546">
        <v>24691</v>
      </c>
      <c r="D35" s="278">
        <v>1</v>
      </c>
      <c r="E35" s="279">
        <v>1088277220</v>
      </c>
      <c r="F35" s="376">
        <v>1</v>
      </c>
      <c r="G35" s="551">
        <v>24</v>
      </c>
      <c r="H35" s="102">
        <v>0</v>
      </c>
      <c r="I35" s="376">
        <v>0.91100000000000003</v>
      </c>
      <c r="J35" s="420">
        <v>0.99</v>
      </c>
      <c r="K35" s="102" t="s">
        <v>37</v>
      </c>
      <c r="L35" s="552">
        <v>1</v>
      </c>
      <c r="M35" s="102" t="s">
        <v>37</v>
      </c>
      <c r="N35" s="376">
        <v>0.15</v>
      </c>
      <c r="O35" s="39"/>
    </row>
    <row r="36" spans="1:15" x14ac:dyDescent="0.35">
      <c r="A36" s="43"/>
      <c r="B36" s="332" t="s">
        <v>2142</v>
      </c>
      <c r="C36" s="546">
        <v>2238220</v>
      </c>
      <c r="D36" s="278"/>
      <c r="E36" s="279"/>
      <c r="F36" s="376">
        <v>0.76</v>
      </c>
      <c r="G36" s="551">
        <v>24</v>
      </c>
      <c r="H36" s="102">
        <v>0.01</v>
      </c>
      <c r="I36" s="376">
        <v>0.98</v>
      </c>
      <c r="J36" s="420">
        <v>0.97</v>
      </c>
      <c r="K36" s="426" t="s">
        <v>37</v>
      </c>
      <c r="L36" s="420">
        <v>0.88</v>
      </c>
      <c r="M36" s="426" t="s">
        <v>37</v>
      </c>
      <c r="N36" s="376">
        <v>0.05</v>
      </c>
      <c r="O36" s="39"/>
    </row>
    <row r="37" spans="1:15" x14ac:dyDescent="0.35">
      <c r="A37" s="43"/>
      <c r="B37" s="332" t="s">
        <v>539</v>
      </c>
      <c r="C37" s="546">
        <v>12662</v>
      </c>
      <c r="D37" s="278"/>
      <c r="E37" s="279"/>
      <c r="F37" s="547">
        <v>0.95</v>
      </c>
      <c r="G37" s="551">
        <v>24</v>
      </c>
      <c r="H37" s="102">
        <v>0</v>
      </c>
      <c r="I37" s="376">
        <v>0.98</v>
      </c>
      <c r="J37" s="420">
        <v>0.6</v>
      </c>
      <c r="K37" s="426" t="s">
        <v>37</v>
      </c>
      <c r="L37" s="420">
        <v>1</v>
      </c>
      <c r="M37" s="426" t="s">
        <v>37</v>
      </c>
      <c r="N37" s="376">
        <v>0</v>
      </c>
      <c r="O37" s="39"/>
    </row>
    <row r="38" spans="1:15" x14ac:dyDescent="0.35">
      <c r="A38" s="43"/>
      <c r="B38" s="332" t="s">
        <v>330</v>
      </c>
      <c r="C38" s="546">
        <v>26551</v>
      </c>
      <c r="D38" s="278"/>
      <c r="E38" s="279"/>
      <c r="F38" s="376">
        <v>1</v>
      </c>
      <c r="G38" s="551">
        <v>24</v>
      </c>
      <c r="H38" s="102">
        <v>0.19</v>
      </c>
      <c r="I38" s="376">
        <v>1</v>
      </c>
      <c r="J38" s="420">
        <v>0.6</v>
      </c>
      <c r="K38" s="102" t="s">
        <v>37</v>
      </c>
      <c r="L38" s="420">
        <v>1</v>
      </c>
      <c r="M38" s="102" t="s">
        <v>37</v>
      </c>
      <c r="N38" s="376">
        <v>8.9999999999999993E-3</v>
      </c>
      <c r="O38" s="39"/>
    </row>
    <row r="39" spans="1:15" x14ac:dyDescent="0.35">
      <c r="A39" s="43"/>
      <c r="B39" s="332" t="s">
        <v>583</v>
      </c>
      <c r="C39" s="546">
        <v>138625</v>
      </c>
      <c r="D39" s="278"/>
      <c r="E39" s="279"/>
      <c r="F39" s="376">
        <v>0.97440000000000004</v>
      </c>
      <c r="G39" s="551">
        <v>24</v>
      </c>
      <c r="H39" s="102">
        <v>0.17</v>
      </c>
      <c r="I39" s="376">
        <v>0.97440000000000004</v>
      </c>
      <c r="J39" s="420">
        <v>2.93E-2</v>
      </c>
      <c r="K39" s="102" t="s">
        <v>37</v>
      </c>
      <c r="L39" s="420">
        <v>1</v>
      </c>
      <c r="M39" s="83" t="s">
        <v>37</v>
      </c>
      <c r="N39" s="376">
        <v>1</v>
      </c>
      <c r="O39" s="39"/>
    </row>
    <row r="40" spans="1:15" x14ac:dyDescent="0.35">
      <c r="A40" s="43"/>
      <c r="B40" s="332" t="s">
        <v>605</v>
      </c>
      <c r="C40" s="546">
        <v>12632</v>
      </c>
      <c r="D40" s="278"/>
      <c r="E40" s="279"/>
      <c r="F40" s="376">
        <v>0.96699999999999997</v>
      </c>
      <c r="G40" s="551">
        <v>24</v>
      </c>
      <c r="H40" s="102">
        <v>0</v>
      </c>
      <c r="I40" s="376">
        <v>0.96599999999999997</v>
      </c>
      <c r="J40" s="420">
        <v>0</v>
      </c>
      <c r="K40" s="102" t="s">
        <v>37</v>
      </c>
      <c r="L40" s="420">
        <v>0.99199999999999999</v>
      </c>
      <c r="M40" s="83" t="s">
        <v>69</v>
      </c>
      <c r="N40" s="376">
        <v>0</v>
      </c>
      <c r="O40" s="39"/>
    </row>
    <row r="41" spans="1:15" x14ac:dyDescent="0.35">
      <c r="A41" s="43"/>
      <c r="B41" s="332" t="s">
        <v>626</v>
      </c>
      <c r="C41" s="546">
        <v>2752</v>
      </c>
      <c r="D41" s="278"/>
      <c r="E41" s="279"/>
      <c r="F41" s="376">
        <v>1</v>
      </c>
      <c r="G41" s="551">
        <v>23.98</v>
      </c>
      <c r="H41" s="102">
        <v>0</v>
      </c>
      <c r="I41" s="376">
        <v>1</v>
      </c>
      <c r="J41" s="420">
        <v>0</v>
      </c>
      <c r="K41" s="102" t="s">
        <v>37</v>
      </c>
      <c r="L41" s="420">
        <v>1</v>
      </c>
      <c r="M41" s="177" t="s">
        <v>37</v>
      </c>
      <c r="N41" s="376">
        <v>0</v>
      </c>
      <c r="O41" s="39"/>
    </row>
    <row r="42" spans="1:15" x14ac:dyDescent="0.35">
      <c r="A42" s="43"/>
      <c r="B42" s="332" t="s">
        <v>645</v>
      </c>
      <c r="C42" s="546">
        <v>3520</v>
      </c>
      <c r="D42" s="278"/>
      <c r="E42" s="279"/>
      <c r="F42" s="376">
        <v>1</v>
      </c>
      <c r="G42" s="551">
        <v>24</v>
      </c>
      <c r="H42" s="102">
        <v>0</v>
      </c>
      <c r="I42" s="376">
        <v>1</v>
      </c>
      <c r="J42" s="420">
        <v>0</v>
      </c>
      <c r="K42" s="102" t="s">
        <v>37</v>
      </c>
      <c r="L42" s="420">
        <v>1</v>
      </c>
      <c r="M42" s="83" t="s">
        <v>69</v>
      </c>
      <c r="N42" s="376">
        <v>0</v>
      </c>
      <c r="O42" s="39"/>
    </row>
    <row r="43" spans="1:15" x14ac:dyDescent="0.35">
      <c r="A43" s="43"/>
      <c r="B43" s="332" t="s">
        <v>663</v>
      </c>
      <c r="C43" s="546">
        <v>37477</v>
      </c>
      <c r="D43" s="278"/>
      <c r="E43" s="279"/>
      <c r="F43" s="376">
        <v>1</v>
      </c>
      <c r="G43" s="551">
        <v>24</v>
      </c>
      <c r="H43" s="102">
        <v>0</v>
      </c>
      <c r="I43" s="376">
        <v>1</v>
      </c>
      <c r="J43" s="420">
        <v>0.15</v>
      </c>
      <c r="K43" s="102" t="s">
        <v>37</v>
      </c>
      <c r="L43" s="420">
        <v>1</v>
      </c>
      <c r="M43" s="83" t="s">
        <v>69</v>
      </c>
      <c r="N43" s="376">
        <v>0</v>
      </c>
      <c r="O43" s="39"/>
    </row>
    <row r="44" spans="1:15" x14ac:dyDescent="0.35">
      <c r="A44" s="43"/>
      <c r="B44" s="332" t="s">
        <v>1900</v>
      </c>
      <c r="C44" s="546">
        <v>5919</v>
      </c>
      <c r="D44" s="278">
        <v>1</v>
      </c>
      <c r="E44" s="81">
        <v>1088465630</v>
      </c>
      <c r="F44" s="376">
        <v>1</v>
      </c>
      <c r="G44" s="551">
        <v>23.9</v>
      </c>
      <c r="H44" s="102">
        <v>0</v>
      </c>
      <c r="I44" s="376">
        <v>1</v>
      </c>
      <c r="J44" s="420">
        <v>0</v>
      </c>
      <c r="K44" s="102" t="s">
        <v>37</v>
      </c>
      <c r="L44" s="420">
        <v>1</v>
      </c>
      <c r="M44" s="83" t="s">
        <v>69</v>
      </c>
      <c r="N44" s="376">
        <v>0</v>
      </c>
      <c r="O44" s="39"/>
    </row>
    <row r="45" spans="1:15" x14ac:dyDescent="0.35">
      <c r="A45" s="43"/>
      <c r="B45" s="332" t="s">
        <v>701</v>
      </c>
      <c r="C45" s="546">
        <v>41508</v>
      </c>
      <c r="D45" s="278"/>
      <c r="E45" s="279"/>
      <c r="F45" s="548">
        <v>0.90820000000000001</v>
      </c>
      <c r="G45" s="551">
        <v>24</v>
      </c>
      <c r="H45" s="102">
        <v>0</v>
      </c>
      <c r="I45" s="376">
        <v>0.96099999999999997</v>
      </c>
      <c r="J45" s="420">
        <v>0.01</v>
      </c>
      <c r="K45" s="177" t="s">
        <v>37</v>
      </c>
      <c r="L45" s="420">
        <v>0.99819999999999998</v>
      </c>
      <c r="M45" s="177" t="s">
        <v>69</v>
      </c>
      <c r="N45" s="376">
        <v>0</v>
      </c>
      <c r="O45" s="39"/>
    </row>
    <row r="46" spans="1:15" x14ac:dyDescent="0.35">
      <c r="A46" s="43"/>
      <c r="B46" s="332" t="s">
        <v>1935</v>
      </c>
      <c r="C46" s="546">
        <v>11938</v>
      </c>
      <c r="D46" s="278"/>
      <c r="E46" s="279"/>
      <c r="F46" s="376">
        <v>1</v>
      </c>
      <c r="G46" s="551">
        <v>23.23</v>
      </c>
      <c r="H46" s="102">
        <v>0</v>
      </c>
      <c r="I46" s="376">
        <v>1</v>
      </c>
      <c r="J46" s="420">
        <v>1</v>
      </c>
      <c r="K46" s="102" t="s">
        <v>37</v>
      </c>
      <c r="L46" s="420">
        <v>1</v>
      </c>
      <c r="M46" s="83" t="s">
        <v>69</v>
      </c>
      <c r="N46" s="376">
        <v>0</v>
      </c>
      <c r="O46" s="39"/>
    </row>
    <row r="47" spans="1:15" x14ac:dyDescent="0.35">
      <c r="A47" s="43"/>
      <c r="B47" s="332" t="s">
        <v>736</v>
      </c>
      <c r="C47" s="546">
        <v>22465</v>
      </c>
      <c r="D47" s="278"/>
      <c r="E47" s="279"/>
      <c r="F47" s="376">
        <v>1</v>
      </c>
      <c r="G47" s="551">
        <v>22.84</v>
      </c>
      <c r="H47" s="102">
        <v>0</v>
      </c>
      <c r="I47" s="376">
        <v>0.79</v>
      </c>
      <c r="J47" s="420">
        <v>1</v>
      </c>
      <c r="K47" s="102" t="s">
        <v>37</v>
      </c>
      <c r="L47" s="420">
        <v>0.82</v>
      </c>
      <c r="M47" s="102" t="s">
        <v>69</v>
      </c>
      <c r="N47" s="376">
        <v>0</v>
      </c>
      <c r="O47" s="39"/>
    </row>
    <row r="48" spans="1:15" x14ac:dyDescent="0.35">
      <c r="A48" s="43"/>
      <c r="B48" s="332" t="s">
        <v>754</v>
      </c>
      <c r="C48" s="546">
        <v>142808</v>
      </c>
      <c r="D48" s="278"/>
      <c r="E48" s="279"/>
      <c r="F48" s="548">
        <v>1</v>
      </c>
      <c r="G48" s="551">
        <v>24</v>
      </c>
      <c r="H48" s="102">
        <v>0</v>
      </c>
      <c r="I48" s="376">
        <v>0.98</v>
      </c>
      <c r="J48" s="420">
        <v>0.34599999999999997</v>
      </c>
      <c r="K48" s="177" t="s">
        <v>37</v>
      </c>
      <c r="L48" s="420">
        <v>0.98</v>
      </c>
      <c r="M48" s="177" t="s">
        <v>69</v>
      </c>
      <c r="N48" s="376">
        <v>0</v>
      </c>
      <c r="O48" s="39"/>
    </row>
    <row r="49" spans="1:15" x14ac:dyDescent="0.35">
      <c r="A49" s="43"/>
      <c r="B49" s="332" t="s">
        <v>537</v>
      </c>
      <c r="C49" s="546">
        <v>28106</v>
      </c>
      <c r="D49" s="278"/>
      <c r="E49" s="279"/>
      <c r="F49" s="376">
        <v>0.96</v>
      </c>
      <c r="G49" s="551">
        <v>23.92</v>
      </c>
      <c r="H49" s="102">
        <v>0</v>
      </c>
      <c r="I49" s="420">
        <v>0.97599999999999998</v>
      </c>
      <c r="J49" s="376">
        <v>0.93700000000000006</v>
      </c>
      <c r="K49" s="102" t="s">
        <v>37</v>
      </c>
      <c r="L49" s="376">
        <v>0.95499999999999996</v>
      </c>
      <c r="M49" s="102" t="s">
        <v>69</v>
      </c>
      <c r="N49" s="376">
        <v>0</v>
      </c>
      <c r="O49" s="39"/>
    </row>
    <row r="50" spans="1:15" x14ac:dyDescent="0.35">
      <c r="A50" s="43"/>
      <c r="B50" s="332" t="s">
        <v>1902</v>
      </c>
      <c r="C50" s="546">
        <v>3617</v>
      </c>
      <c r="D50" s="278"/>
      <c r="E50" s="279"/>
      <c r="F50" s="376">
        <v>0.97599999999999998</v>
      </c>
      <c r="G50" s="551">
        <v>23.96</v>
      </c>
      <c r="H50" s="102">
        <v>0</v>
      </c>
      <c r="I50" s="420">
        <v>0.97599999999999998</v>
      </c>
      <c r="J50" s="376">
        <v>0</v>
      </c>
      <c r="K50" s="102" t="s">
        <v>37</v>
      </c>
      <c r="L50" s="376">
        <v>1</v>
      </c>
      <c r="M50" s="102" t="s">
        <v>69</v>
      </c>
      <c r="N50" s="376">
        <v>0</v>
      </c>
      <c r="O50" s="39"/>
    </row>
    <row r="51" spans="1:15" x14ac:dyDescent="0.35">
      <c r="A51" s="43"/>
      <c r="B51" s="332" t="s">
        <v>1903</v>
      </c>
      <c r="C51" s="546">
        <v>9597</v>
      </c>
      <c r="D51" s="278"/>
      <c r="E51" s="279"/>
      <c r="F51" s="376">
        <v>1</v>
      </c>
      <c r="G51" s="551">
        <v>24</v>
      </c>
      <c r="H51" s="102">
        <v>4.03</v>
      </c>
      <c r="I51" s="420">
        <v>0.99</v>
      </c>
      <c r="J51" s="376">
        <v>0</v>
      </c>
      <c r="K51" s="102" t="s">
        <v>69</v>
      </c>
      <c r="L51" s="376">
        <v>1</v>
      </c>
      <c r="M51" s="102" t="s">
        <v>69</v>
      </c>
      <c r="N51" s="376">
        <v>0</v>
      </c>
      <c r="O51" s="39"/>
    </row>
    <row r="52" spans="1:15" x14ac:dyDescent="0.35">
      <c r="A52" s="43"/>
      <c r="B52" s="332" t="s">
        <v>817</v>
      </c>
      <c r="C52" s="546">
        <v>9706</v>
      </c>
      <c r="D52" s="278">
        <v>1</v>
      </c>
      <c r="E52" s="279">
        <v>1088277220</v>
      </c>
      <c r="F52" s="376">
        <v>0.98</v>
      </c>
      <c r="G52" s="551">
        <v>23.96</v>
      </c>
      <c r="H52" s="102">
        <v>0</v>
      </c>
      <c r="I52" s="376">
        <v>1</v>
      </c>
      <c r="J52" s="376">
        <v>0</v>
      </c>
      <c r="K52" s="102" t="s">
        <v>37</v>
      </c>
      <c r="L52" s="376">
        <v>1</v>
      </c>
      <c r="M52" s="102" t="s">
        <v>69</v>
      </c>
      <c r="N52" s="376">
        <v>0</v>
      </c>
      <c r="O52" s="39"/>
    </row>
    <row r="53" spans="1:15" x14ac:dyDescent="0.35">
      <c r="A53" s="43"/>
      <c r="B53" s="332" t="s">
        <v>832</v>
      </c>
      <c r="C53" s="546">
        <v>286707</v>
      </c>
      <c r="D53" s="278"/>
      <c r="E53" s="279"/>
      <c r="F53" s="376">
        <v>1</v>
      </c>
      <c r="G53" s="551">
        <v>24</v>
      </c>
      <c r="H53" s="102">
        <v>0</v>
      </c>
      <c r="I53" s="376">
        <v>0.98</v>
      </c>
      <c r="J53" s="376">
        <v>0</v>
      </c>
      <c r="K53" s="102" t="s">
        <v>37</v>
      </c>
      <c r="L53" s="376">
        <v>1</v>
      </c>
      <c r="M53" s="102" t="s">
        <v>37</v>
      </c>
      <c r="N53" s="376">
        <v>0</v>
      </c>
      <c r="O53" s="39"/>
    </row>
    <row r="54" spans="1:15" x14ac:dyDescent="0.35">
      <c r="A54" s="43"/>
      <c r="B54" s="332" t="s">
        <v>844</v>
      </c>
      <c r="C54" s="546">
        <v>43396</v>
      </c>
      <c r="D54" s="278"/>
      <c r="E54" s="279"/>
      <c r="F54" s="376">
        <v>0.996</v>
      </c>
      <c r="G54" s="551">
        <v>23.8</v>
      </c>
      <c r="H54" s="102">
        <v>0.6</v>
      </c>
      <c r="I54" s="376">
        <v>0.99299999999999999</v>
      </c>
      <c r="J54" s="376">
        <v>0</v>
      </c>
      <c r="K54" s="102" t="s">
        <v>37</v>
      </c>
      <c r="L54" s="376">
        <v>1</v>
      </c>
      <c r="M54" s="83" t="s">
        <v>37</v>
      </c>
      <c r="N54" s="376">
        <v>0.06</v>
      </c>
      <c r="O54" s="39"/>
    </row>
    <row r="55" spans="1:15" x14ac:dyDescent="0.35">
      <c r="A55" s="43"/>
      <c r="B55" s="332" t="s">
        <v>780</v>
      </c>
      <c r="C55" s="546">
        <v>11245</v>
      </c>
      <c r="D55" s="278"/>
      <c r="E55" s="279"/>
      <c r="F55" s="376">
        <v>1</v>
      </c>
      <c r="G55" s="551">
        <v>23.7</v>
      </c>
      <c r="H55" s="102">
        <v>0</v>
      </c>
      <c r="I55" s="376">
        <v>0.97399999999999998</v>
      </c>
      <c r="J55" s="376">
        <v>0.89</v>
      </c>
      <c r="K55" s="102" t="s">
        <v>37</v>
      </c>
      <c r="L55" s="376">
        <v>1</v>
      </c>
      <c r="M55" s="83" t="s">
        <v>69</v>
      </c>
      <c r="N55" s="376">
        <v>0</v>
      </c>
      <c r="O55" s="39"/>
    </row>
    <row r="56" spans="1:15" x14ac:dyDescent="0.35">
      <c r="A56" s="43"/>
      <c r="B56" s="332" t="s">
        <v>1904</v>
      </c>
      <c r="C56" s="546">
        <v>7907</v>
      </c>
      <c r="D56" s="278"/>
      <c r="E56" s="279"/>
      <c r="F56" s="376">
        <v>0.92300000000000004</v>
      </c>
      <c r="G56" s="551">
        <v>23.95</v>
      </c>
      <c r="H56" s="102">
        <v>0</v>
      </c>
      <c r="I56" s="376">
        <v>0.873</v>
      </c>
      <c r="J56" s="376">
        <v>0.36</v>
      </c>
      <c r="K56" s="102" t="s">
        <v>37</v>
      </c>
      <c r="L56" s="376">
        <v>1</v>
      </c>
      <c r="M56" s="83" t="s">
        <v>69</v>
      </c>
      <c r="N56" s="376">
        <v>0</v>
      </c>
      <c r="O56" s="39"/>
    </row>
    <row r="57" spans="1:15" x14ac:dyDescent="0.35">
      <c r="A57" s="43"/>
      <c r="B57" s="332" t="s">
        <v>881</v>
      </c>
      <c r="C57" s="546">
        <v>29153</v>
      </c>
      <c r="D57" s="278"/>
      <c r="E57" s="279"/>
      <c r="F57" s="376">
        <v>1</v>
      </c>
      <c r="G57" s="551">
        <v>23.96</v>
      </c>
      <c r="H57" s="102">
        <v>0</v>
      </c>
      <c r="I57" s="376">
        <v>1</v>
      </c>
      <c r="J57" s="376">
        <v>1</v>
      </c>
      <c r="K57" s="102" t="s">
        <v>37</v>
      </c>
      <c r="L57" s="376">
        <v>1</v>
      </c>
      <c r="M57" s="83" t="s">
        <v>69</v>
      </c>
      <c r="N57" s="420">
        <v>0</v>
      </c>
      <c r="O57" s="39"/>
    </row>
    <row r="58" spans="1:15" x14ac:dyDescent="0.35">
      <c r="A58" s="43"/>
      <c r="B58" s="332" t="s">
        <v>752</v>
      </c>
      <c r="C58" s="546">
        <v>8624</v>
      </c>
      <c r="D58" s="278"/>
      <c r="E58" s="279"/>
      <c r="F58" s="376">
        <v>0.82299999999999995</v>
      </c>
      <c r="G58" s="551">
        <v>23.92</v>
      </c>
      <c r="H58" s="102">
        <v>0</v>
      </c>
      <c r="I58" s="376">
        <v>0.99</v>
      </c>
      <c r="J58" s="376">
        <v>0.3</v>
      </c>
      <c r="K58" s="102" t="s">
        <v>37</v>
      </c>
      <c r="L58" s="376">
        <v>1</v>
      </c>
      <c r="M58" s="83" t="s">
        <v>37</v>
      </c>
      <c r="N58" s="420">
        <v>0.25</v>
      </c>
      <c r="O58" s="39"/>
    </row>
    <row r="59" spans="1:15" x14ac:dyDescent="0.35">
      <c r="A59" s="43"/>
      <c r="B59" s="332" t="s">
        <v>900</v>
      </c>
      <c r="C59" s="546">
        <v>33740</v>
      </c>
      <c r="D59" s="278"/>
      <c r="E59" s="279"/>
      <c r="F59" s="376">
        <v>1</v>
      </c>
      <c r="G59" s="551">
        <v>24</v>
      </c>
      <c r="H59" s="102">
        <v>1.1000000000000001</v>
      </c>
      <c r="I59" s="376">
        <v>1</v>
      </c>
      <c r="J59" s="376">
        <v>0</v>
      </c>
      <c r="K59" s="102" t="s">
        <v>37</v>
      </c>
      <c r="L59" s="376">
        <v>0.9</v>
      </c>
      <c r="M59" s="83" t="s">
        <v>37</v>
      </c>
      <c r="N59" s="420">
        <v>4.5900000000000003E-2</v>
      </c>
      <c r="O59" s="39"/>
    </row>
    <row r="60" spans="1:15" x14ac:dyDescent="0.35">
      <c r="A60" s="43"/>
      <c r="B60" s="332" t="s">
        <v>911</v>
      </c>
      <c r="C60" s="546">
        <v>10561</v>
      </c>
      <c r="D60" s="278">
        <v>1</v>
      </c>
      <c r="E60" s="279">
        <v>1088277220</v>
      </c>
      <c r="F60" s="376">
        <v>0.95</v>
      </c>
      <c r="G60" s="551">
        <v>24</v>
      </c>
      <c r="H60" s="102">
        <v>4.51</v>
      </c>
      <c r="I60" s="376">
        <v>0.85</v>
      </c>
      <c r="J60" s="376">
        <v>0.85</v>
      </c>
      <c r="K60" s="102" t="s">
        <v>37</v>
      </c>
      <c r="L60" s="376">
        <v>1</v>
      </c>
      <c r="M60" s="83" t="s">
        <v>37</v>
      </c>
      <c r="N60" s="420">
        <v>0</v>
      </c>
      <c r="O60" s="39"/>
    </row>
    <row r="61" spans="1:15" x14ac:dyDescent="0.35">
      <c r="A61" s="43"/>
      <c r="B61" s="332" t="s">
        <v>933</v>
      </c>
      <c r="C61" s="546">
        <v>191151</v>
      </c>
      <c r="D61" s="278"/>
      <c r="E61" s="279"/>
      <c r="F61" s="376">
        <v>1</v>
      </c>
      <c r="G61" s="551">
        <v>24</v>
      </c>
      <c r="H61" s="177">
        <v>0</v>
      </c>
      <c r="I61" s="376">
        <v>1</v>
      </c>
      <c r="J61" s="376">
        <v>1</v>
      </c>
      <c r="K61" s="177" t="s">
        <v>37</v>
      </c>
      <c r="L61" s="376">
        <v>1</v>
      </c>
      <c r="M61" s="177" t="s">
        <v>37</v>
      </c>
      <c r="N61" s="549">
        <v>6.7999999999999996E-3</v>
      </c>
      <c r="O61" s="39"/>
    </row>
    <row r="62" spans="1:15" x14ac:dyDescent="0.35">
      <c r="A62" s="43"/>
      <c r="B62" s="332" t="s">
        <v>922</v>
      </c>
      <c r="C62" s="546">
        <v>9755</v>
      </c>
      <c r="D62" s="278"/>
      <c r="E62" s="279"/>
      <c r="F62" s="376">
        <v>0.996</v>
      </c>
      <c r="G62" s="551">
        <v>23.97</v>
      </c>
      <c r="H62" s="102">
        <v>0</v>
      </c>
      <c r="I62" s="376">
        <v>0.996</v>
      </c>
      <c r="J62" s="376">
        <v>0.5</v>
      </c>
      <c r="K62" s="102" t="s">
        <v>37</v>
      </c>
      <c r="L62" s="376">
        <v>1</v>
      </c>
      <c r="M62" s="83" t="s">
        <v>37</v>
      </c>
      <c r="N62" s="420">
        <v>4.5900000000000003E-2</v>
      </c>
      <c r="O62" s="39"/>
    </row>
    <row r="63" spans="1:15" x14ac:dyDescent="0.35">
      <c r="A63" s="43"/>
      <c r="B63" s="332" t="s">
        <v>941</v>
      </c>
      <c r="C63" s="546">
        <v>2799</v>
      </c>
      <c r="D63" s="278">
        <v>1</v>
      </c>
      <c r="E63" s="81">
        <v>1088465630</v>
      </c>
      <c r="F63" s="376">
        <v>1</v>
      </c>
      <c r="G63" s="551">
        <v>23.9</v>
      </c>
      <c r="H63" s="102">
        <v>0</v>
      </c>
      <c r="I63" s="376">
        <v>0.98</v>
      </c>
      <c r="J63" s="376">
        <v>0.7</v>
      </c>
      <c r="K63" s="102" t="s">
        <v>37</v>
      </c>
      <c r="L63" s="552">
        <v>1</v>
      </c>
      <c r="M63" s="83" t="s">
        <v>37</v>
      </c>
      <c r="N63" s="420">
        <v>0.4</v>
      </c>
      <c r="O63" s="39"/>
    </row>
    <row r="64" spans="1:15" x14ac:dyDescent="0.35">
      <c r="A64" s="43"/>
      <c r="B64" s="332" t="s">
        <v>950</v>
      </c>
      <c r="C64" s="546">
        <v>4501</v>
      </c>
      <c r="D64" s="278"/>
      <c r="E64" s="193"/>
      <c r="F64" s="376">
        <v>1</v>
      </c>
      <c r="G64" s="551">
        <v>23.93</v>
      </c>
      <c r="H64" s="102">
        <v>0.06</v>
      </c>
      <c r="I64" s="376">
        <v>0.98199999999999998</v>
      </c>
      <c r="J64" s="376">
        <v>0.97799999999999998</v>
      </c>
      <c r="K64" s="102" t="s">
        <v>37</v>
      </c>
      <c r="L64" s="376">
        <v>0.98499999999999999</v>
      </c>
      <c r="M64" s="83" t="s">
        <v>37</v>
      </c>
      <c r="N64" s="420">
        <v>0.46</v>
      </c>
      <c r="O64" s="39"/>
    </row>
    <row r="65" spans="1:15" x14ac:dyDescent="0.35">
      <c r="A65" s="43"/>
      <c r="B65" s="332" t="s">
        <v>959</v>
      </c>
      <c r="C65" s="546">
        <v>8558</v>
      </c>
      <c r="D65" s="278"/>
      <c r="E65" s="193"/>
      <c r="F65" s="425">
        <v>1</v>
      </c>
      <c r="G65" s="551">
        <v>23.95</v>
      </c>
      <c r="H65" s="102">
        <v>0</v>
      </c>
      <c r="I65" s="376">
        <v>1</v>
      </c>
      <c r="J65" s="376">
        <v>0</v>
      </c>
      <c r="K65" s="102" t="s">
        <v>37</v>
      </c>
      <c r="L65" s="376">
        <v>1</v>
      </c>
      <c r="M65" s="102" t="s">
        <v>69</v>
      </c>
      <c r="N65" s="376">
        <v>0</v>
      </c>
      <c r="O65" s="39"/>
    </row>
    <row r="66" spans="1:15" x14ac:dyDescent="0.35">
      <c r="A66" s="43"/>
      <c r="B66" s="332" t="s">
        <v>967</v>
      </c>
      <c r="C66" s="546">
        <v>8867</v>
      </c>
      <c r="D66" s="278">
        <v>1</v>
      </c>
      <c r="E66" s="81">
        <v>1217299790</v>
      </c>
      <c r="F66" s="425">
        <v>0.99399999999999999</v>
      </c>
      <c r="G66" s="551">
        <v>24</v>
      </c>
      <c r="H66" s="102">
        <v>0</v>
      </c>
      <c r="I66" s="376">
        <v>0.98599999999999999</v>
      </c>
      <c r="J66" s="376">
        <v>0</v>
      </c>
      <c r="K66" s="102" t="s">
        <v>37</v>
      </c>
      <c r="L66" s="552">
        <v>1</v>
      </c>
      <c r="M66" s="102" t="s">
        <v>37</v>
      </c>
      <c r="N66" s="376">
        <v>0.11</v>
      </c>
      <c r="O66" s="39"/>
    </row>
    <row r="67" spans="1:15" x14ac:dyDescent="0.35">
      <c r="A67" s="43"/>
      <c r="B67" s="332" t="s">
        <v>976</v>
      </c>
      <c r="C67" s="546">
        <v>94639</v>
      </c>
      <c r="D67" s="232"/>
      <c r="E67" s="193"/>
      <c r="F67" s="420">
        <v>0.99</v>
      </c>
      <c r="G67" s="550">
        <v>24</v>
      </c>
      <c r="H67" s="83">
        <v>0</v>
      </c>
      <c r="I67" s="420">
        <v>0.99</v>
      </c>
      <c r="J67" s="420">
        <v>0</v>
      </c>
      <c r="K67" s="83" t="s">
        <v>37</v>
      </c>
      <c r="L67" s="420">
        <v>1</v>
      </c>
      <c r="M67" s="83" t="s">
        <v>69</v>
      </c>
      <c r="N67" s="420">
        <v>0</v>
      </c>
      <c r="O67" s="39"/>
    </row>
    <row r="68" spans="1:15" x14ac:dyDescent="0.35">
      <c r="A68" s="43"/>
      <c r="B68" s="46" t="s">
        <v>985</v>
      </c>
      <c r="C68" s="546">
        <v>33243</v>
      </c>
      <c r="D68" s="232"/>
      <c r="E68" s="193"/>
      <c r="F68" s="420">
        <v>1</v>
      </c>
      <c r="G68" s="550">
        <v>24</v>
      </c>
      <c r="H68" s="83">
        <v>1.4</v>
      </c>
      <c r="I68" s="420">
        <v>0.98299999999999998</v>
      </c>
      <c r="J68" s="420">
        <v>1</v>
      </c>
      <c r="K68" s="83" t="s">
        <v>37</v>
      </c>
      <c r="L68" s="420">
        <v>1</v>
      </c>
      <c r="M68" s="83" t="s">
        <v>69</v>
      </c>
      <c r="N68" s="420">
        <v>0</v>
      </c>
      <c r="O68" s="39"/>
    </row>
    <row r="69" spans="1:15" ht="23.25" customHeight="1" x14ac:dyDescent="0.35">
      <c r="A69" s="43"/>
      <c r="B69" s="229" t="s">
        <v>1427</v>
      </c>
      <c r="C69" s="169">
        <f>SUM(C27:C68)</f>
        <v>3986159</v>
      </c>
      <c r="D69" s="230">
        <f>+SUM(D27:D68)</f>
        <v>9</v>
      </c>
      <c r="E69" s="169">
        <f>+SUM(E27:E68)</f>
        <v>11862638734</v>
      </c>
      <c r="F69" s="223">
        <f>+AVERAGE(F27:F68)</f>
        <v>0.97430000000000017</v>
      </c>
      <c r="G69" s="320">
        <f>+AVERAGE(G27:G68)</f>
        <v>23.471190476190479</v>
      </c>
      <c r="H69" s="320">
        <f>+AVERAGE(H27:H68)</f>
        <v>0.28833333333333339</v>
      </c>
      <c r="I69" s="223">
        <f>+AVERAGE(I27:I68)</f>
        <v>0.96664285714285691</v>
      </c>
      <c r="J69" s="223">
        <f>+AVERAGE(J27:J68)</f>
        <v>0.33881666666666665</v>
      </c>
      <c r="K69" s="270" t="str">
        <f>CONCATENATE("SI: ",COUNTIF(K27:K68,"SI")," / NO: ",COUNTIF(K27:K68,"NO"))</f>
        <v>SI: 40 / NO: 2</v>
      </c>
      <c r="L69" s="223">
        <f>+AVERAGE(L27:L68)</f>
        <v>0.98652857142857131</v>
      </c>
      <c r="M69" s="270" t="str">
        <f>CONCATENATE("SI: ",COUNTIF(M27:M68,"SI")," / NO: ",COUNTIF(M27:M68,"NO"))</f>
        <v>SI: 22 / NO: 20</v>
      </c>
      <c r="N69" s="223">
        <f>+AVERAGE(N27:N68)</f>
        <v>7.9997619047619054E-2</v>
      </c>
      <c r="O69" s="39"/>
    </row>
    <row r="70" spans="1:15" x14ac:dyDescent="0.35">
      <c r="A70" s="43"/>
      <c r="B70" s="41"/>
      <c r="C70" s="226"/>
      <c r="D70" s="226"/>
      <c r="E70" s="227"/>
      <c r="F70" s="228"/>
      <c r="G70" s="39"/>
      <c r="H70" s="39"/>
      <c r="I70" s="228"/>
      <c r="J70" s="228"/>
      <c r="K70" s="39"/>
      <c r="L70" s="228"/>
      <c r="M70" s="39"/>
      <c r="N70" s="228"/>
      <c r="O70" s="39"/>
    </row>
    <row r="71" spans="1:15" x14ac:dyDescent="0.35">
      <c r="A71" s="43"/>
      <c r="B71" s="41"/>
      <c r="C71" s="41"/>
      <c r="D71" s="41"/>
      <c r="E71" s="41"/>
      <c r="F71" s="39"/>
      <c r="G71" s="39"/>
      <c r="H71" s="39"/>
      <c r="I71" s="39"/>
      <c r="J71" s="39"/>
      <c r="K71" s="39"/>
      <c r="L71" s="39"/>
      <c r="M71" s="39"/>
      <c r="N71" s="39"/>
      <c r="O71" s="39"/>
    </row>
    <row r="72" spans="1:15" x14ac:dyDescent="0.35">
      <c r="A72" s="343"/>
      <c r="B72" s="421" t="s">
        <v>1763</v>
      </c>
      <c r="C72" s="421"/>
      <c r="D72" s="421"/>
      <c r="E72" s="421"/>
    </row>
    <row r="73" spans="1:15" s="174" customFormat="1" ht="34.5" x14ac:dyDescent="0.35">
      <c r="A73" s="163"/>
      <c r="B73" s="169" t="s">
        <v>58</v>
      </c>
      <c r="C73" s="169" t="s">
        <v>1413</v>
      </c>
      <c r="D73" s="170" t="s">
        <v>1764</v>
      </c>
      <c r="E73" s="170" t="s">
        <v>1762</v>
      </c>
      <c r="F73" s="408" t="s">
        <v>1407</v>
      </c>
      <c r="G73" s="408" t="s">
        <v>1408</v>
      </c>
      <c r="H73" s="408" t="s">
        <v>1409</v>
      </c>
      <c r="I73" s="163"/>
      <c r="J73" s="163"/>
      <c r="K73" s="163"/>
      <c r="L73" s="163"/>
      <c r="M73" s="163"/>
      <c r="N73" s="163"/>
      <c r="O73" s="39"/>
    </row>
    <row r="74" spans="1:15" s="174" customFormat="1" x14ac:dyDescent="0.35">
      <c r="A74" s="163"/>
      <c r="B74" s="528" t="s">
        <v>295</v>
      </c>
      <c r="C74" s="546">
        <v>3749</v>
      </c>
      <c r="D74" s="333"/>
      <c r="E74" s="334"/>
      <c r="F74" s="376">
        <v>0.99</v>
      </c>
      <c r="G74" s="376">
        <v>0.6</v>
      </c>
      <c r="H74" s="376">
        <v>0.8</v>
      </c>
      <c r="I74" s="163"/>
      <c r="J74" s="163"/>
      <c r="K74" s="163"/>
      <c r="L74" s="163"/>
      <c r="M74" s="163"/>
      <c r="N74" s="163"/>
      <c r="O74" s="39"/>
    </row>
    <row r="75" spans="1:15" s="174" customFormat="1" x14ac:dyDescent="0.35">
      <c r="A75" s="163"/>
      <c r="B75" s="528" t="s">
        <v>1936</v>
      </c>
      <c r="C75" s="546">
        <v>7000</v>
      </c>
      <c r="D75" s="333">
        <v>1</v>
      </c>
      <c r="E75" s="334">
        <v>166481000</v>
      </c>
      <c r="F75" s="375">
        <v>0.88</v>
      </c>
      <c r="G75" s="375">
        <v>0.73299999999999998</v>
      </c>
      <c r="H75" s="375">
        <v>0.5</v>
      </c>
      <c r="I75" s="163"/>
      <c r="J75" s="163"/>
      <c r="K75" s="163"/>
      <c r="L75" s="163"/>
      <c r="M75" s="163"/>
      <c r="N75" s="163"/>
      <c r="O75" s="39"/>
    </row>
    <row r="76" spans="1:15" s="174" customFormat="1" x14ac:dyDescent="0.35">
      <c r="A76" s="163"/>
      <c r="B76" s="528" t="s">
        <v>324</v>
      </c>
      <c r="C76" s="546">
        <v>4803</v>
      </c>
      <c r="D76" s="333"/>
      <c r="E76" s="334"/>
      <c r="F76" s="375">
        <v>0.94</v>
      </c>
      <c r="G76" s="375">
        <v>0.13300000000000001</v>
      </c>
      <c r="H76" s="375">
        <v>0.3</v>
      </c>
      <c r="I76" s="163"/>
      <c r="J76" s="163"/>
      <c r="K76" s="163"/>
      <c r="L76" s="163"/>
      <c r="M76" s="163"/>
      <c r="N76" s="163"/>
      <c r="O76" s="39"/>
    </row>
    <row r="77" spans="1:15" s="174" customFormat="1" x14ac:dyDescent="0.35">
      <c r="A77" s="163"/>
      <c r="B77" s="528" t="s">
        <v>307</v>
      </c>
      <c r="C77" s="546">
        <v>2465</v>
      </c>
      <c r="D77" s="333"/>
      <c r="E77" s="334"/>
      <c r="F77" s="375">
        <v>0.57199999999999995</v>
      </c>
      <c r="G77" s="375">
        <v>0.17</v>
      </c>
      <c r="H77" s="375">
        <v>0.47199999999999998</v>
      </c>
      <c r="J77" s="163"/>
      <c r="K77" s="163"/>
      <c r="L77" s="163"/>
      <c r="M77" s="163"/>
      <c r="N77" s="163"/>
      <c r="O77" s="39"/>
    </row>
    <row r="78" spans="1:15" s="174" customFormat="1" x14ac:dyDescent="0.35">
      <c r="A78" s="163"/>
      <c r="B78" s="528" t="s">
        <v>1934</v>
      </c>
      <c r="C78" s="546">
        <v>11369</v>
      </c>
      <c r="D78" s="333">
        <v>2</v>
      </c>
      <c r="E78" s="334">
        <f>166481000+'Impacto Indicadores'!H12</f>
        <v>1742743129</v>
      </c>
      <c r="F78" s="375">
        <v>0.6</v>
      </c>
      <c r="G78" s="375">
        <v>0.48089999999999999</v>
      </c>
      <c r="H78" s="375">
        <v>0.44600000000000001</v>
      </c>
      <c r="I78" s="163"/>
      <c r="J78" s="163"/>
      <c r="K78" s="163"/>
      <c r="L78" s="163"/>
      <c r="M78" s="163"/>
      <c r="N78" s="163"/>
      <c r="O78" s="39"/>
    </row>
    <row r="79" spans="1:15" s="174" customFormat="1" x14ac:dyDescent="0.35">
      <c r="A79" s="163"/>
      <c r="B79" s="528" t="s">
        <v>1937</v>
      </c>
      <c r="C79" s="546">
        <v>19080</v>
      </c>
      <c r="D79" s="333">
        <v>1</v>
      </c>
      <c r="E79" s="334">
        <v>166481000</v>
      </c>
      <c r="F79" s="375">
        <v>0.71</v>
      </c>
      <c r="G79" s="375">
        <v>0.4</v>
      </c>
      <c r="H79" s="375">
        <v>0.49</v>
      </c>
      <c r="I79" s="163"/>
      <c r="J79" s="163"/>
      <c r="K79" s="163"/>
      <c r="L79" s="163"/>
      <c r="M79" s="163"/>
      <c r="N79" s="163"/>
      <c r="O79" s="39"/>
    </row>
    <row r="80" spans="1:15" s="174" customFormat="1" x14ac:dyDescent="0.35">
      <c r="A80" s="163"/>
      <c r="B80" s="528" t="s">
        <v>490</v>
      </c>
      <c r="C80" s="546">
        <v>12159</v>
      </c>
      <c r="D80" s="333">
        <v>3</v>
      </c>
      <c r="E80" s="334">
        <f>166481000*D80</f>
        <v>499443000</v>
      </c>
      <c r="F80" s="375">
        <v>0.67</v>
      </c>
      <c r="G80" s="375">
        <v>0.56899999999999995</v>
      </c>
      <c r="H80" s="375">
        <v>0.66700000000000004</v>
      </c>
      <c r="I80" s="163"/>
      <c r="J80" s="163"/>
      <c r="K80" s="163"/>
      <c r="L80" s="163"/>
      <c r="M80" s="163"/>
      <c r="N80" s="163"/>
      <c r="O80" s="39"/>
    </row>
    <row r="81" spans="1:15" s="174" customFormat="1" x14ac:dyDescent="0.35">
      <c r="A81" s="163"/>
      <c r="B81" s="528" t="s">
        <v>1897</v>
      </c>
      <c r="C81" s="546">
        <v>73083</v>
      </c>
      <c r="D81" s="333"/>
      <c r="E81" s="334"/>
      <c r="F81" s="375">
        <v>0.27</v>
      </c>
      <c r="G81" s="375">
        <v>0.16</v>
      </c>
      <c r="H81" s="375">
        <v>0.18459999999999999</v>
      </c>
      <c r="I81" s="163"/>
      <c r="J81" s="163"/>
      <c r="K81" s="163"/>
      <c r="L81" s="163"/>
      <c r="M81" s="163"/>
      <c r="N81" s="163"/>
      <c r="O81" s="39"/>
    </row>
    <row r="82" spans="1:15" s="174" customFormat="1" x14ac:dyDescent="0.35">
      <c r="A82" s="163"/>
      <c r="B82" s="528" t="s">
        <v>515</v>
      </c>
      <c r="C82" s="546">
        <v>4905</v>
      </c>
      <c r="D82" s="333"/>
      <c r="E82" s="334"/>
      <c r="F82" s="375">
        <v>0.94</v>
      </c>
      <c r="G82" s="375">
        <v>0.28199999999999997</v>
      </c>
      <c r="H82" s="375">
        <v>0.4</v>
      </c>
      <c r="I82" s="163"/>
      <c r="J82" s="163"/>
      <c r="K82" s="163"/>
      <c r="L82" s="163"/>
      <c r="M82" s="163"/>
      <c r="N82" s="163"/>
      <c r="O82" s="39"/>
    </row>
    <row r="83" spans="1:15" s="174" customFormat="1" x14ac:dyDescent="0.35">
      <c r="A83" s="163"/>
      <c r="B83" s="528" t="s">
        <v>2142</v>
      </c>
      <c r="C83" s="546">
        <v>45626</v>
      </c>
      <c r="D83" s="333"/>
      <c r="E83" s="334"/>
      <c r="F83" s="375">
        <v>0.74</v>
      </c>
      <c r="G83" s="375">
        <v>0.58499999999999996</v>
      </c>
      <c r="H83" s="375">
        <v>0.7</v>
      </c>
      <c r="I83" s="163"/>
      <c r="J83" s="163"/>
      <c r="K83" s="163"/>
      <c r="L83" s="163"/>
      <c r="M83" s="163"/>
      <c r="N83" s="163"/>
      <c r="O83" s="39"/>
    </row>
    <row r="84" spans="1:15" s="174" customFormat="1" x14ac:dyDescent="0.35">
      <c r="A84" s="163"/>
      <c r="B84" s="528" t="s">
        <v>539</v>
      </c>
      <c r="C84" s="546">
        <v>6758</v>
      </c>
      <c r="D84" s="333"/>
      <c r="E84" s="334"/>
      <c r="F84" s="375">
        <v>0.66</v>
      </c>
      <c r="G84" s="375">
        <v>0.11899999999999999</v>
      </c>
      <c r="H84" s="375">
        <v>0.24</v>
      </c>
      <c r="I84" s="163"/>
      <c r="J84" s="163"/>
      <c r="K84" s="163"/>
      <c r="L84" s="163"/>
      <c r="M84" s="163"/>
      <c r="N84" s="163"/>
      <c r="O84" s="39"/>
    </row>
    <row r="85" spans="1:15" s="174" customFormat="1" x14ac:dyDescent="0.35">
      <c r="A85" s="163"/>
      <c r="B85" s="528" t="s">
        <v>330</v>
      </c>
      <c r="C85" s="546">
        <v>67552</v>
      </c>
      <c r="D85" s="333">
        <v>3</v>
      </c>
      <c r="E85" s="334">
        <v>1092909198</v>
      </c>
      <c r="F85" s="641">
        <v>0.92500000000000004</v>
      </c>
      <c r="G85" s="375">
        <v>0.88480000000000003</v>
      </c>
      <c r="H85" s="375">
        <v>0.95699999999999996</v>
      </c>
      <c r="I85" s="163"/>
      <c r="J85" s="163"/>
      <c r="K85" s="163"/>
      <c r="L85" s="163"/>
      <c r="M85" s="163"/>
      <c r="N85" s="163"/>
      <c r="O85" s="39"/>
    </row>
    <row r="86" spans="1:15" s="174" customFormat="1" x14ac:dyDescent="0.35">
      <c r="A86" s="163"/>
      <c r="B86" s="528" t="s">
        <v>583</v>
      </c>
      <c r="C86" s="546">
        <v>4656</v>
      </c>
      <c r="D86" s="333"/>
      <c r="E86" s="334"/>
      <c r="F86" s="375">
        <v>0.2646</v>
      </c>
      <c r="G86" s="375">
        <v>8.5000000000000006E-3</v>
      </c>
      <c r="H86" s="375">
        <v>0.35</v>
      </c>
      <c r="I86" s="163"/>
      <c r="J86" s="163"/>
      <c r="K86" s="163"/>
      <c r="L86" s="163"/>
      <c r="M86" s="163"/>
      <c r="N86" s="163"/>
      <c r="O86" s="39"/>
    </row>
    <row r="87" spans="1:15" s="174" customFormat="1" x14ac:dyDescent="0.35">
      <c r="A87" s="163"/>
      <c r="B87" s="528" t="s">
        <v>605</v>
      </c>
      <c r="C87" s="546">
        <v>37161</v>
      </c>
      <c r="D87" s="333"/>
      <c r="E87" s="334"/>
      <c r="F87" s="375">
        <v>0.66900000000000004</v>
      </c>
      <c r="G87" s="375">
        <v>0.154</v>
      </c>
      <c r="H87" s="375">
        <v>0.497</v>
      </c>
      <c r="I87" s="163"/>
      <c r="J87" s="163"/>
      <c r="K87" s="163"/>
      <c r="L87" s="163"/>
      <c r="M87" s="163"/>
      <c r="N87" s="163"/>
      <c r="O87" s="39"/>
    </row>
    <row r="88" spans="1:15" s="174" customFormat="1" x14ac:dyDescent="0.35">
      <c r="A88" s="163"/>
      <c r="B88" s="528" t="s">
        <v>2143</v>
      </c>
      <c r="C88" s="546">
        <v>6405</v>
      </c>
      <c r="D88" s="333">
        <v>1</v>
      </c>
      <c r="E88" s="334">
        <v>166481000</v>
      </c>
      <c r="F88" s="375">
        <v>0.84</v>
      </c>
      <c r="G88" s="375">
        <v>0.39800000000000002</v>
      </c>
      <c r="H88" s="375">
        <v>0.85</v>
      </c>
      <c r="I88" s="163"/>
      <c r="J88" s="163"/>
      <c r="K88" s="163"/>
      <c r="L88" s="163"/>
      <c r="M88" s="163"/>
      <c r="N88" s="163"/>
      <c r="O88" s="39"/>
    </row>
    <row r="89" spans="1:15" s="174" customFormat="1" x14ac:dyDescent="0.35">
      <c r="A89" s="163"/>
      <c r="B89" s="528" t="s">
        <v>2144</v>
      </c>
      <c r="C89" s="546">
        <v>3536</v>
      </c>
      <c r="D89" s="333"/>
      <c r="E89" s="334"/>
      <c r="F89" s="375">
        <v>0.25280000000000002</v>
      </c>
      <c r="G89" s="375">
        <v>0.1149</v>
      </c>
      <c r="H89" s="375">
        <v>0.57999999999999996</v>
      </c>
      <c r="I89" s="163"/>
      <c r="J89" s="163"/>
      <c r="K89" s="163"/>
      <c r="L89" s="163"/>
      <c r="M89" s="163"/>
      <c r="N89" s="163"/>
      <c r="O89" s="39"/>
    </row>
    <row r="90" spans="1:15" s="174" customFormat="1" x14ac:dyDescent="0.35">
      <c r="A90" s="163"/>
      <c r="B90" s="528" t="s">
        <v>1899</v>
      </c>
      <c r="C90" s="546">
        <v>20483</v>
      </c>
      <c r="D90" s="333"/>
      <c r="E90" s="334"/>
      <c r="F90" s="375">
        <v>0.78</v>
      </c>
      <c r="G90" s="375">
        <v>0.76100000000000001</v>
      </c>
      <c r="H90" s="375">
        <v>0.8</v>
      </c>
      <c r="I90" s="163"/>
      <c r="J90" s="163"/>
      <c r="K90" s="163"/>
      <c r="L90" s="163"/>
      <c r="M90" s="163"/>
      <c r="N90" s="163"/>
      <c r="O90" s="39"/>
    </row>
    <row r="91" spans="1:15" s="174" customFormat="1" x14ac:dyDescent="0.35">
      <c r="A91" s="163"/>
      <c r="B91" s="528" t="s">
        <v>1900</v>
      </c>
      <c r="C91" s="546">
        <v>3301</v>
      </c>
      <c r="D91" s="333"/>
      <c r="E91" s="334"/>
      <c r="F91" s="375">
        <v>0.86</v>
      </c>
      <c r="G91" s="375">
        <v>0.245</v>
      </c>
      <c r="H91" s="375">
        <v>0.1</v>
      </c>
      <c r="I91" s="163"/>
      <c r="J91" s="163"/>
      <c r="K91" s="163"/>
      <c r="L91" s="163"/>
      <c r="M91" s="163"/>
      <c r="N91" s="163"/>
      <c r="O91" s="39"/>
    </row>
    <row r="92" spans="1:15" s="174" customFormat="1" x14ac:dyDescent="0.35">
      <c r="A92" s="163"/>
      <c r="B92" s="528" t="s">
        <v>701</v>
      </c>
      <c r="C92" s="546">
        <v>17014</v>
      </c>
      <c r="D92" s="333"/>
      <c r="E92" s="334"/>
      <c r="F92" s="375">
        <v>0.96099999999999997</v>
      </c>
      <c r="G92" s="375">
        <v>0.96099999999999997</v>
      </c>
      <c r="H92" s="375">
        <v>0.8</v>
      </c>
      <c r="I92" s="163"/>
      <c r="J92" s="163"/>
      <c r="K92" s="163"/>
      <c r="L92" s="163"/>
      <c r="M92" s="163"/>
      <c r="N92" s="163"/>
      <c r="O92" s="39"/>
    </row>
    <row r="93" spans="1:15" s="174" customFormat="1" x14ac:dyDescent="0.35">
      <c r="A93" s="163"/>
      <c r="B93" s="528" t="s">
        <v>719</v>
      </c>
      <c r="C93" s="546">
        <v>13166</v>
      </c>
      <c r="D93" s="333"/>
      <c r="E93" s="334"/>
      <c r="F93" s="375">
        <v>0.92</v>
      </c>
      <c r="G93" s="375">
        <v>0.59199999999999997</v>
      </c>
      <c r="H93" s="375">
        <v>0.9</v>
      </c>
      <c r="I93" s="163"/>
      <c r="J93" s="163"/>
      <c r="K93" s="163"/>
      <c r="L93" s="163"/>
      <c r="M93" s="163"/>
      <c r="N93" s="163"/>
      <c r="O93" s="39"/>
    </row>
    <row r="94" spans="1:15" s="174" customFormat="1" x14ac:dyDescent="0.35">
      <c r="A94" s="163"/>
      <c r="B94" s="528" t="s">
        <v>736</v>
      </c>
      <c r="C94" s="546">
        <v>13048</v>
      </c>
      <c r="D94" s="333"/>
      <c r="E94" s="334"/>
      <c r="F94" s="375">
        <v>0.72</v>
      </c>
      <c r="G94" s="375">
        <v>0.73299999999999998</v>
      </c>
      <c r="H94" s="375">
        <v>0.84030000000000005</v>
      </c>
      <c r="I94" s="163"/>
      <c r="J94" s="163"/>
      <c r="K94" s="163"/>
      <c r="L94" s="163"/>
      <c r="M94" s="163"/>
      <c r="N94" s="163"/>
      <c r="O94" s="39"/>
    </row>
    <row r="95" spans="1:15" s="174" customFormat="1" x14ac:dyDescent="0.35">
      <c r="A95" s="163"/>
      <c r="B95" s="528" t="s">
        <v>754</v>
      </c>
      <c r="C95" s="546">
        <v>38670</v>
      </c>
      <c r="D95" s="333"/>
      <c r="E95" s="334"/>
      <c r="F95" s="375">
        <v>0.84</v>
      </c>
      <c r="G95" s="375">
        <v>0.441</v>
      </c>
      <c r="H95" s="375">
        <v>0.4</v>
      </c>
      <c r="I95" s="163"/>
      <c r="J95" s="163"/>
      <c r="K95" s="163"/>
      <c r="L95" s="163"/>
      <c r="M95" s="163"/>
      <c r="N95" s="163"/>
      <c r="O95" s="39"/>
    </row>
    <row r="96" spans="1:15" s="174" customFormat="1" x14ac:dyDescent="0.35">
      <c r="A96" s="163"/>
      <c r="B96" s="528" t="s">
        <v>1901</v>
      </c>
      <c r="C96" s="546">
        <v>6670</v>
      </c>
      <c r="D96" s="333"/>
      <c r="E96" s="334"/>
      <c r="F96" s="375">
        <v>0.96</v>
      </c>
      <c r="G96" s="375">
        <v>0.55300000000000005</v>
      </c>
      <c r="H96" s="375">
        <v>0.11</v>
      </c>
      <c r="I96" s="163"/>
      <c r="J96" s="163"/>
      <c r="K96" s="163"/>
      <c r="L96" s="163"/>
      <c r="M96" s="163"/>
      <c r="N96" s="163"/>
      <c r="O96" s="39"/>
    </row>
    <row r="97" spans="1:15" s="174" customFormat="1" x14ac:dyDescent="0.35">
      <c r="A97" s="163"/>
      <c r="B97" s="528" t="s">
        <v>1902</v>
      </c>
      <c r="C97" s="546">
        <v>13725</v>
      </c>
      <c r="D97" s="333"/>
      <c r="E97" s="334"/>
      <c r="F97" s="375">
        <v>0.94</v>
      </c>
      <c r="G97" s="375">
        <v>0.22500000000000001</v>
      </c>
      <c r="H97" s="375">
        <v>0.82799999999999996</v>
      </c>
      <c r="I97" s="163"/>
      <c r="J97" s="163"/>
      <c r="K97" s="163"/>
      <c r="L97" s="163"/>
      <c r="M97" s="163"/>
      <c r="N97" s="163"/>
      <c r="O97" s="39"/>
    </row>
    <row r="98" spans="1:15" s="174" customFormat="1" x14ac:dyDescent="0.35">
      <c r="A98" s="163"/>
      <c r="B98" s="528" t="s">
        <v>1903</v>
      </c>
      <c r="C98" s="546">
        <v>2904</v>
      </c>
      <c r="D98" s="333"/>
      <c r="E98" s="334"/>
      <c r="F98" s="375">
        <v>0.67459999999999998</v>
      </c>
      <c r="G98" s="375">
        <v>0.65500000000000003</v>
      </c>
      <c r="H98" s="375">
        <v>0.78</v>
      </c>
      <c r="I98" s="163"/>
      <c r="J98" s="163"/>
      <c r="K98" s="163"/>
      <c r="L98" s="163"/>
      <c r="M98" s="163"/>
      <c r="N98" s="163"/>
      <c r="O98" s="39"/>
    </row>
    <row r="99" spans="1:15" s="174" customFormat="1" x14ac:dyDescent="0.35">
      <c r="A99" s="163"/>
      <c r="B99" s="528" t="s">
        <v>817</v>
      </c>
      <c r="C99" s="546">
        <v>2934</v>
      </c>
      <c r="D99" s="333"/>
      <c r="E99" s="334"/>
      <c r="F99" s="375">
        <v>0.84</v>
      </c>
      <c r="G99" s="375">
        <v>0.84299999999999997</v>
      </c>
      <c r="H99" s="375">
        <v>0.95</v>
      </c>
      <c r="I99" s="163"/>
      <c r="J99" s="163"/>
      <c r="K99" s="163"/>
      <c r="L99" s="163"/>
      <c r="M99" s="163"/>
      <c r="N99" s="163"/>
      <c r="O99" s="39"/>
    </row>
    <row r="100" spans="1:15" s="174" customFormat="1" x14ac:dyDescent="0.35">
      <c r="B100" s="528" t="s">
        <v>832</v>
      </c>
      <c r="C100" s="546">
        <v>72842</v>
      </c>
      <c r="D100" s="333">
        <v>2</v>
      </c>
      <c r="E100" s="334">
        <f>+'Impacto Indicadores'!H11+3039670487</f>
        <v>9449247888</v>
      </c>
      <c r="F100" s="375">
        <v>0.9</v>
      </c>
      <c r="G100" s="375">
        <v>0.57799999999999996</v>
      </c>
      <c r="H100" s="375">
        <v>0.99</v>
      </c>
      <c r="O100" s="40"/>
    </row>
    <row r="101" spans="1:15" s="174" customFormat="1" x14ac:dyDescent="0.35">
      <c r="A101" s="163"/>
      <c r="B101" s="528" t="s">
        <v>844</v>
      </c>
      <c r="C101" s="546">
        <v>6020</v>
      </c>
      <c r="D101" s="333"/>
      <c r="E101" s="334"/>
      <c r="F101" s="375">
        <v>0.83099999999999996</v>
      </c>
      <c r="G101" s="375">
        <v>0.39200000000000002</v>
      </c>
      <c r="H101" s="375">
        <v>0.43</v>
      </c>
      <c r="I101" s="163"/>
      <c r="J101" s="163"/>
      <c r="K101" s="163"/>
      <c r="L101" s="163"/>
      <c r="M101" s="163"/>
      <c r="N101" s="163"/>
      <c r="O101" s="39"/>
    </row>
    <row r="102" spans="1:15" s="174" customFormat="1" x14ac:dyDescent="0.35">
      <c r="A102" s="163"/>
      <c r="B102" s="528" t="s">
        <v>780</v>
      </c>
      <c r="C102" s="546">
        <v>5296</v>
      </c>
      <c r="D102" s="333"/>
      <c r="E102" s="334"/>
      <c r="F102" s="375">
        <v>0.91</v>
      </c>
      <c r="G102" s="375">
        <v>0.161</v>
      </c>
      <c r="H102" s="375">
        <v>0.42</v>
      </c>
      <c r="I102" s="163"/>
      <c r="J102" s="163"/>
      <c r="K102" s="163"/>
      <c r="L102" s="163"/>
      <c r="M102" s="163"/>
      <c r="N102" s="163"/>
      <c r="O102" s="39"/>
    </row>
    <row r="103" spans="1:15" s="174" customFormat="1" x14ac:dyDescent="0.35">
      <c r="A103" s="163"/>
      <c r="B103" s="528" t="s">
        <v>1904</v>
      </c>
      <c r="C103" s="546">
        <v>8084</v>
      </c>
      <c r="D103" s="333">
        <v>1</v>
      </c>
      <c r="E103" s="334">
        <v>166481000</v>
      </c>
      <c r="F103" s="375">
        <v>0.86</v>
      </c>
      <c r="G103" s="375">
        <v>0.47599999999999998</v>
      </c>
      <c r="H103" s="375">
        <v>0.48</v>
      </c>
      <c r="I103" s="163"/>
      <c r="J103" s="163"/>
      <c r="K103" s="163"/>
      <c r="L103" s="163"/>
      <c r="M103" s="163"/>
      <c r="N103" s="163"/>
      <c r="O103" s="39"/>
    </row>
    <row r="104" spans="1:15" s="174" customFormat="1" x14ac:dyDescent="0.35">
      <c r="A104" s="163"/>
      <c r="B104" s="528" t="s">
        <v>881</v>
      </c>
      <c r="C104" s="546">
        <v>8620</v>
      </c>
      <c r="D104" s="333">
        <v>1</v>
      </c>
      <c r="E104" s="334">
        <v>166481000</v>
      </c>
      <c r="F104" s="375">
        <v>0.91</v>
      </c>
      <c r="G104" s="375">
        <v>0.41299999999999998</v>
      </c>
      <c r="H104" s="375">
        <v>0.6</v>
      </c>
      <c r="I104" s="163"/>
      <c r="J104" s="163"/>
      <c r="K104" s="163"/>
      <c r="L104" s="163"/>
      <c r="M104" s="163"/>
      <c r="N104" s="163"/>
      <c r="O104" s="39"/>
    </row>
    <row r="105" spans="1:15" s="174" customFormat="1" x14ac:dyDescent="0.35">
      <c r="A105" s="163"/>
      <c r="B105" s="528" t="s">
        <v>752</v>
      </c>
      <c r="C105" s="546">
        <v>9512</v>
      </c>
      <c r="D105" s="333">
        <v>1</v>
      </c>
      <c r="E105" s="334">
        <v>166481000</v>
      </c>
      <c r="F105" s="375">
        <v>0.81</v>
      </c>
      <c r="G105" s="375">
        <v>0.72</v>
      </c>
      <c r="H105" s="375">
        <v>0.3</v>
      </c>
      <c r="I105" s="163"/>
      <c r="J105" s="163"/>
      <c r="K105" s="163"/>
      <c r="L105" s="163"/>
      <c r="M105" s="163"/>
      <c r="N105" s="163"/>
      <c r="O105" s="39"/>
    </row>
    <row r="106" spans="1:15" s="174" customFormat="1" x14ac:dyDescent="0.35">
      <c r="A106" s="163"/>
      <c r="B106" s="528" t="s">
        <v>900</v>
      </c>
      <c r="C106" s="546">
        <v>10054</v>
      </c>
      <c r="D106" s="333"/>
      <c r="E106" s="334"/>
      <c r="F106" s="375">
        <v>0.77</v>
      </c>
      <c r="G106" s="375">
        <v>0.15</v>
      </c>
      <c r="H106" s="375">
        <v>0.25</v>
      </c>
      <c r="I106" s="163"/>
      <c r="J106" s="163"/>
      <c r="K106" s="163"/>
      <c r="L106" s="163"/>
      <c r="M106" s="163"/>
      <c r="N106" s="163"/>
      <c r="O106" s="39"/>
    </row>
    <row r="107" spans="1:15" s="174" customFormat="1" x14ac:dyDescent="0.35">
      <c r="A107" s="163"/>
      <c r="B107" s="528" t="s">
        <v>911</v>
      </c>
      <c r="C107" s="546">
        <v>4434</v>
      </c>
      <c r="D107" s="333"/>
      <c r="E107" s="334"/>
      <c r="F107" s="375">
        <v>0.42199999999999999</v>
      </c>
      <c r="G107" s="375">
        <v>9.2399999999999996E-2</v>
      </c>
      <c r="H107" s="375">
        <v>0.49919999999999998</v>
      </c>
      <c r="I107" s="163"/>
      <c r="J107" s="163"/>
      <c r="K107" s="163"/>
      <c r="L107" s="163"/>
      <c r="M107" s="163"/>
      <c r="N107" s="163"/>
      <c r="O107" s="39"/>
    </row>
    <row r="108" spans="1:15" s="174" customFormat="1" x14ac:dyDescent="0.35">
      <c r="A108" s="163"/>
      <c r="B108" s="528" t="s">
        <v>2145</v>
      </c>
      <c r="C108" s="546">
        <v>41624</v>
      </c>
      <c r="D108" s="333"/>
      <c r="E108" s="334"/>
      <c r="F108" s="375">
        <v>0.88</v>
      </c>
      <c r="G108" s="375">
        <v>0.74199999999999999</v>
      </c>
      <c r="H108" s="375">
        <v>0.3</v>
      </c>
      <c r="I108" s="163"/>
      <c r="J108" s="163"/>
      <c r="K108" s="163"/>
      <c r="L108" s="163"/>
      <c r="M108" s="163"/>
      <c r="N108" s="163"/>
      <c r="O108" s="39"/>
    </row>
    <row r="109" spans="1:15" s="174" customFormat="1" x14ac:dyDescent="0.35">
      <c r="A109" s="163"/>
      <c r="B109" s="528" t="s">
        <v>922</v>
      </c>
      <c r="C109" s="546">
        <v>9993</v>
      </c>
      <c r="D109" s="333"/>
      <c r="E109" s="334"/>
      <c r="F109" s="375">
        <v>0.7</v>
      </c>
      <c r="G109" s="375">
        <v>0.38700000000000001</v>
      </c>
      <c r="H109" s="375">
        <v>0.5</v>
      </c>
      <c r="I109" s="163"/>
      <c r="J109" s="163"/>
      <c r="K109" s="163"/>
      <c r="L109" s="163"/>
      <c r="M109" s="163"/>
      <c r="N109" s="163"/>
      <c r="O109" s="39"/>
    </row>
    <row r="110" spans="1:15" s="174" customFormat="1" x14ac:dyDescent="0.35">
      <c r="A110" s="163"/>
      <c r="B110" s="528" t="s">
        <v>941</v>
      </c>
      <c r="C110" s="546">
        <v>3032</v>
      </c>
      <c r="D110" s="333"/>
      <c r="E110" s="334"/>
      <c r="F110" s="375">
        <v>0.92</v>
      </c>
      <c r="G110" s="375">
        <v>0.371</v>
      </c>
      <c r="H110" s="375">
        <v>0.9</v>
      </c>
      <c r="I110" s="163"/>
      <c r="J110" s="163"/>
      <c r="K110" s="163"/>
      <c r="L110" s="163"/>
      <c r="M110" s="163"/>
      <c r="N110" s="163"/>
      <c r="O110" s="39"/>
    </row>
    <row r="111" spans="1:15" s="174" customFormat="1" x14ac:dyDescent="0.35">
      <c r="A111" s="163"/>
      <c r="B111" s="528" t="s">
        <v>950</v>
      </c>
      <c r="C111" s="546">
        <v>2960</v>
      </c>
      <c r="D111" s="333">
        <v>1</v>
      </c>
      <c r="E111" s="334">
        <v>166481000</v>
      </c>
      <c r="F111" s="375">
        <v>0.72</v>
      </c>
      <c r="G111" s="375">
        <v>0.34799999999999998</v>
      </c>
      <c r="H111" s="375">
        <v>0.1</v>
      </c>
      <c r="I111" s="163"/>
      <c r="J111" s="163"/>
      <c r="K111" s="163"/>
      <c r="L111" s="163"/>
      <c r="M111" s="163"/>
      <c r="N111" s="163"/>
      <c r="O111" s="39"/>
    </row>
    <row r="112" spans="1:15" s="174" customFormat="1" x14ac:dyDescent="0.35">
      <c r="A112" s="163"/>
      <c r="B112" s="528" t="s">
        <v>959</v>
      </c>
      <c r="C112" s="546">
        <v>4733</v>
      </c>
      <c r="D112" s="333"/>
      <c r="E112" s="334"/>
      <c r="F112" s="375">
        <v>0.95</v>
      </c>
      <c r="G112" s="375">
        <v>0.182</v>
      </c>
      <c r="H112" s="375">
        <v>0</v>
      </c>
      <c r="I112" s="163"/>
      <c r="J112" s="163"/>
      <c r="K112" s="163"/>
      <c r="L112" s="163"/>
      <c r="M112" s="163"/>
      <c r="N112" s="163"/>
      <c r="O112" s="39"/>
    </row>
    <row r="113" spans="1:15" s="174" customFormat="1" x14ac:dyDescent="0.35">
      <c r="A113" s="163"/>
      <c r="B113" s="528" t="s">
        <v>967</v>
      </c>
      <c r="C113" s="546">
        <v>7601</v>
      </c>
      <c r="D113" s="333">
        <v>2</v>
      </c>
      <c r="E113" s="334">
        <f>166481000*D113</f>
        <v>332962000</v>
      </c>
      <c r="F113" s="375">
        <v>0.72699999999999998</v>
      </c>
      <c r="G113" s="375">
        <v>0.15740000000000001</v>
      </c>
      <c r="H113" s="375">
        <v>0.21640000000000001</v>
      </c>
      <c r="I113" s="163"/>
      <c r="J113" s="163"/>
      <c r="K113" s="163"/>
      <c r="L113" s="163"/>
      <c r="M113" s="163"/>
      <c r="N113" s="163"/>
      <c r="O113" s="39"/>
    </row>
    <row r="114" spans="1:15" s="174" customFormat="1" x14ac:dyDescent="0.35">
      <c r="A114" s="163"/>
      <c r="B114" s="528" t="s">
        <v>976</v>
      </c>
      <c r="C114" s="546">
        <v>14230</v>
      </c>
      <c r="D114" s="333"/>
      <c r="E114" s="334"/>
      <c r="F114" s="375">
        <v>0.83</v>
      </c>
      <c r="G114" s="375">
        <v>0.23599999999999999</v>
      </c>
      <c r="H114" s="375">
        <v>0.3</v>
      </c>
      <c r="I114" s="163"/>
      <c r="J114" s="163"/>
      <c r="K114" s="163"/>
      <c r="L114" s="163"/>
      <c r="M114" s="163"/>
      <c r="N114" s="163"/>
      <c r="O114" s="39"/>
    </row>
    <row r="115" spans="1:15" s="174" customFormat="1" x14ac:dyDescent="0.35">
      <c r="A115" s="163"/>
      <c r="B115" s="365" t="s">
        <v>985</v>
      </c>
      <c r="C115" s="546">
        <v>9951</v>
      </c>
      <c r="D115" s="102"/>
      <c r="E115" s="335"/>
      <c r="F115" s="376">
        <v>0.7</v>
      </c>
      <c r="G115" s="376">
        <v>0.24</v>
      </c>
      <c r="H115" s="376">
        <v>0.2</v>
      </c>
      <c r="I115" s="163"/>
      <c r="J115" s="163"/>
      <c r="K115" s="163"/>
      <c r="L115" s="163"/>
      <c r="M115" s="163"/>
      <c r="N115" s="163"/>
      <c r="O115" s="39"/>
    </row>
    <row r="116" spans="1:15" ht="21" customHeight="1" x14ac:dyDescent="0.35">
      <c r="A116" s="43"/>
      <c r="B116" s="229" t="s">
        <v>1427</v>
      </c>
      <c r="C116" s="231">
        <f>+SUM(C74:C115)</f>
        <v>661208</v>
      </c>
      <c r="D116" s="231">
        <f>+SUM(D74:D115)</f>
        <v>19</v>
      </c>
      <c r="E116" s="169">
        <f>+SUM(E74:E115)</f>
        <v>14282672215</v>
      </c>
      <c r="F116" s="223">
        <f>+AVERAGE(F74:F115)</f>
        <v>0.76807142857142863</v>
      </c>
      <c r="G116" s="223">
        <f>+AVERAGE(G74:G115)</f>
        <v>0.41540238095238086</v>
      </c>
      <c r="H116" s="223">
        <f>+AVERAGE(H74:H115)</f>
        <v>0.51017857142857148</v>
      </c>
      <c r="I116" s="39"/>
      <c r="J116" s="39"/>
      <c r="K116" s="39"/>
      <c r="L116" s="39"/>
      <c r="M116" s="39"/>
      <c r="N116" s="39"/>
      <c r="O116" s="39"/>
    </row>
    <row r="117" spans="1:15" s="52" customFormat="1" ht="24" customHeight="1" x14ac:dyDescent="0.35">
      <c r="A117" s="51"/>
      <c r="B117" s="51"/>
      <c r="C117" s="51"/>
      <c r="E117" s="51"/>
      <c r="F117" s="51"/>
      <c r="G117" s="51"/>
      <c r="H117" s="51"/>
      <c r="I117" s="51"/>
      <c r="J117" s="175"/>
      <c r="K117" s="175"/>
      <c r="L117" s="51"/>
      <c r="M117" s="51"/>
      <c r="N117" s="51"/>
      <c r="O117" s="39"/>
    </row>
    <row r="118" spans="1:15" ht="126" customHeight="1" x14ac:dyDescent="0.35">
      <c r="A118" s="39"/>
      <c r="B118" s="710"/>
      <c r="C118" s="711"/>
      <c r="D118" s="710"/>
      <c r="E118" s="881"/>
      <c r="F118" s="711"/>
      <c r="G118" s="39"/>
      <c r="H118" s="39"/>
      <c r="I118" s="39"/>
      <c r="J118" s="39"/>
      <c r="K118" s="39"/>
      <c r="L118" s="39"/>
      <c r="M118" s="39"/>
      <c r="N118" s="39"/>
      <c r="O118" s="39"/>
    </row>
    <row r="119" spans="1:15" s="55" customFormat="1" ht="15.75" customHeight="1" x14ac:dyDescent="0.35">
      <c r="A119" s="54"/>
      <c r="B119" s="867" t="s">
        <v>1396</v>
      </c>
      <c r="C119" s="879"/>
      <c r="D119" s="867" t="s">
        <v>2077</v>
      </c>
      <c r="E119" s="882"/>
      <c r="F119" s="879"/>
      <c r="G119" s="54"/>
      <c r="H119" s="54"/>
      <c r="I119" s="54"/>
      <c r="J119" s="54"/>
      <c r="K119" s="54"/>
      <c r="L119" s="54"/>
      <c r="M119" s="54"/>
      <c r="N119" s="54"/>
      <c r="O119" s="39"/>
    </row>
    <row r="120" spans="1:15" ht="15.75" customHeight="1" x14ac:dyDescent="0.35">
      <c r="A120" s="39"/>
      <c r="B120" s="868" t="str">
        <f>'Información Básica'!B114</f>
        <v xml:space="preserve">ANDRES HERNAN SANCEHZ GUZMAN </v>
      </c>
      <c r="C120" s="880"/>
      <c r="D120" s="868" t="s">
        <v>2076</v>
      </c>
      <c r="E120" s="883"/>
      <c r="F120" s="880"/>
      <c r="G120" s="39"/>
      <c r="H120" s="39"/>
      <c r="I120" s="39"/>
      <c r="J120" s="39"/>
      <c r="K120" s="39"/>
      <c r="L120" s="39"/>
      <c r="M120" s="39"/>
      <c r="N120" s="39"/>
      <c r="O120" s="39"/>
    </row>
    <row r="121" spans="1:15" x14ac:dyDescent="0.35">
      <c r="A121" s="39"/>
      <c r="B121" s="39"/>
      <c r="C121" s="39"/>
      <c r="D121" s="39"/>
      <c r="E121" s="39"/>
      <c r="F121" s="39"/>
      <c r="G121" s="39"/>
      <c r="H121" s="39"/>
      <c r="I121" s="39"/>
      <c r="J121" s="39"/>
      <c r="K121" s="39"/>
      <c r="L121" s="39"/>
      <c r="M121" s="39"/>
      <c r="N121" s="39"/>
      <c r="O121" s="39"/>
    </row>
    <row r="122" spans="1:15" x14ac:dyDescent="0.35">
      <c r="A122" s="39"/>
      <c r="B122" s="39"/>
      <c r="C122" s="39"/>
      <c r="D122" s="39"/>
      <c r="E122" s="39"/>
      <c r="F122" s="39"/>
      <c r="G122" s="39"/>
      <c r="H122" s="39"/>
      <c r="I122" s="39"/>
      <c r="J122" s="39"/>
      <c r="K122" s="39"/>
      <c r="L122" s="39"/>
      <c r="M122" s="39"/>
      <c r="N122" s="39"/>
      <c r="O122" s="39"/>
    </row>
    <row r="123" spans="1:15" x14ac:dyDescent="0.35">
      <c r="A123" s="39"/>
      <c r="B123" s="39"/>
      <c r="C123" s="39"/>
      <c r="D123" s="39"/>
      <c r="E123" s="39"/>
      <c r="F123" s="39"/>
      <c r="G123" s="39"/>
      <c r="H123" s="39"/>
      <c r="I123" s="39"/>
      <c r="J123" s="39"/>
      <c r="K123" s="39"/>
      <c r="L123" s="39"/>
      <c r="M123" s="39"/>
      <c r="N123" s="39"/>
      <c r="O123" s="39"/>
    </row>
    <row r="124" spans="1:15" x14ac:dyDescent="0.35">
      <c r="O124" s="39"/>
    </row>
  </sheetData>
  <mergeCells count="11">
    <mergeCell ref="B118:C118"/>
    <mergeCell ref="B119:C119"/>
    <mergeCell ref="B120:C120"/>
    <mergeCell ref="D118:F118"/>
    <mergeCell ref="D119:F119"/>
    <mergeCell ref="D120:F120"/>
    <mergeCell ref="B5:E5"/>
    <mergeCell ref="B2:E2"/>
    <mergeCell ref="F2:K3"/>
    <mergeCell ref="L2:N3"/>
    <mergeCell ref="B3:E3"/>
  </mergeCells>
  <dataValidations xWindow="2581" yWindow="906" count="16">
    <dataValidation allowBlank="1" showInputMessage="1" showErrorMessage="1" prompt="Porcentaje de cobertura del servicio público domiciliario de acueducto en suelo rural correspondiente a centros poblados y área rural dispersa del municipio. " sqref="F73 B20 F68 F77"/>
    <dataValidation allowBlank="1" showInputMessage="1" showErrorMessage="1" prompt="Porcentaje de cobertura del servicio público domiciliario de alcantarillado en suelo rural correspondiente a centros poblados y área rural dispersa del municipio. " sqref="G73 B21 G68 G77"/>
    <dataValidation allowBlank="1" showInputMessage="1" showErrorMessage="1" prompt="Porcentaje de cobertura del servicio público de aseo en suelo rural correspondiente a centros poblados y área rural dispersa del municipio. " sqref="H73 B22 H68 H77"/>
    <dataValidation allowBlank="1" showInputMessage="1" showErrorMessage="1" prompt="Porcentaje de cobertura del servicio público domiciliario de acueducto en suelo urbano correspondiente a la cabecera municipal del municipio, incluyendo las soluciones adecuadas de suministro de agua potable. Valor entre 0 y 1 (%)" sqref="B10 F74:F76 F78:F82 F85:F87 F90:F91 F93:F94 F96:F107 F109:F115 F26:F67"/>
    <dataValidation allowBlank="1" showInputMessage="1" showErrorMessage="1" prompt="Promedio anual del número de horas al día de prestación efectiva del servicio público domiciliario de acueducto en el municipio. Este campo permite ingresar valores entre 0 y 24 con hasta 2 decimales usando como separador de decimales la coma." sqref="B11 G74:G76 G78:G82 G85:G87 G90:G91 G93:G94 G96:G107 G109:G115 G26:G67"/>
    <dataValidation allowBlank="1" showInputMessage="1" showErrorMessage="1" prompt="Resultado anual del Índice de Riesgo de la Calidad del Agua para Consumo Humano (IRCA) urbano para el municipio, en el marco de lo establecido en la Resolución 2115 de 2007" sqref="B12 H74:H76 H78:H82 H85:H87 H90:H91 H93:H94 H96:H107 H109:H115 H26:H67"/>
    <dataValidation allowBlank="1" showInputMessage="1" showErrorMessage="1" prompt="Porcentaje de cobertura del servicio público domiciliario de alcantarillado en suelo urbano correspondiente a la cabecera municipal del municipio, incluyendo las soluciones alternativas de saneamiento adecuadas. Valor entre 0 y 1" sqref="B13 I26:I67"/>
    <dataValidation allowBlank="1" showInputMessage="1" showErrorMessage="1" prompt="Porcentaje de tratamiento de AR domésticas tratadas en suelo urbano correspondiente a la cabecera municipal, calculado como la relación entre el caudal de AR tratadas y el caudal de AR generado." sqref="B14 N45 N48 J26:J67"/>
    <dataValidation allowBlank="1" showInputMessage="1" showErrorMessage="1" prompt="Diligenciar en este campo si el municipio dispone o no sus residuos sólidos urbanos en un sitio con disposición final adecuada o inadecuada. Se considera un sitio con disposición adecuada los rellenos sanitarios, las plantas de tratamiento de RS y Celdas " sqref="B15 K26:K67"/>
    <dataValidation allowBlank="1" showInputMessage="1" showErrorMessage="1" prompt="Porcentaje de cobertura de recolección y transporte de residuos del servicio público de aseo en suelo urbano correspondiente a la cabecera municipal del municipio " sqref="B16 L26:L67"/>
    <dataValidation allowBlank="1" showInputMessage="1" showErrorMessage="1" prompt="Indicar en este campo si en el municipio es viable la actividad de aprovechamiento, según los parámetros, determinantes y variables descritas en el PGIRS vigente de cada municipio y el reporte de información al SUI. " sqref="B17 M26:M67"/>
    <dataValidation allowBlank="1" showInputMessage="1" showErrorMessage="1" prompt="Porcentaje de aprovechamiento de residuos sólidos en suelo urbano correspondiente a la cabecera municipal del municipio. " sqref="B18 N26:N44 N46:N47 N49:N67"/>
    <dataValidation type="date" allowBlank="1" showInputMessage="1" showErrorMessage="1" sqref="H117">
      <formula1>36526</formula1>
      <formula2>117610</formula2>
    </dataValidation>
    <dataValidation allowBlank="1" showInputMessage="1" showErrorMessage="1" prompt="Incluir únicamente proyectos que se han finalizado o terminado durante la vigencia 2024-2027, independiente de si fueron priorizados en la vigencia anterior. Se pretende medir el impacto REAL de las inversiones sobre los indicadores sectoriales." sqref="D73 D26"/>
    <dataValidation allowBlank="1" showInputMessage="1" showErrorMessage="1" prompt="Incluir únicamente valores de proyectos que se han finalizado o terminado durante la vigencia 2024-2027, independiente de si fueron priorizados en la vigencia anterior. Se pretende medir el impacto REAL de las inversiones sobre los indicadores sectoriales" sqref="E26 E73"/>
    <dataValidation allowBlank="1" showInputMessage="1" showErrorMessage="1" prompt="Población Urbana de cada municipio para el año 2024 (proyectado DANE)" sqref="C27:C32 C74:C79"/>
  </dataValidations>
  <pageMargins left="0.05" right="0.02" top="0.17" bottom="0.17" header="0.14000000000000001" footer="0.17"/>
  <pageSetup paperSize="5" scale="59" fitToHeight="0" orientation="landscape" r:id="rId1"/>
  <rowBreaks count="1" manualBreakCount="1">
    <brk id="69" max="1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8"/>
  <sheetViews>
    <sheetView topLeftCell="A68" zoomScale="98" zoomScaleNormal="98" zoomScaleSheetLayoutView="115" workbookViewId="0">
      <selection activeCell="J23" sqref="J23:J27"/>
    </sheetView>
  </sheetViews>
  <sheetFormatPr baseColWidth="10" defaultColWidth="10.75" defaultRowHeight="11.5" x14ac:dyDescent="0.35"/>
  <cols>
    <col min="1" max="1" width="2.08203125" style="40" customWidth="1"/>
    <col min="2" max="2" width="44.08203125" style="40" customWidth="1"/>
    <col min="3" max="3" width="19" style="40" customWidth="1"/>
    <col min="4" max="4" width="71.58203125" style="63" customWidth="1"/>
    <col min="5" max="5" width="20.58203125" style="63" customWidth="1"/>
    <col min="6" max="7" width="16.25" style="63" customWidth="1"/>
    <col min="8" max="8" width="19.58203125" style="63" customWidth="1"/>
    <col min="9" max="9" width="26.08203125" style="63" customWidth="1"/>
    <col min="10" max="11" width="19.58203125" style="63" customWidth="1"/>
    <col min="12" max="28" width="7.25" style="40" customWidth="1"/>
    <col min="29" max="29" width="8.5" style="40" customWidth="1"/>
    <col min="30" max="30" width="7.58203125" style="40" customWidth="1"/>
    <col min="31" max="35" width="7.25" style="40" customWidth="1"/>
    <col min="36" max="36" width="5" style="40" customWidth="1"/>
    <col min="37" max="16384" width="10.75" style="40"/>
  </cols>
  <sheetData>
    <row r="1" spans="1:37" ht="19.5" customHeight="1" x14ac:dyDescent="0.35">
      <c r="A1" s="39"/>
      <c r="B1" s="827"/>
      <c r="C1" s="827"/>
      <c r="D1" s="91"/>
      <c r="E1" s="91"/>
      <c r="F1" s="60"/>
      <c r="G1" s="60"/>
      <c r="H1" s="91"/>
      <c r="I1" s="91"/>
      <c r="J1" s="91"/>
      <c r="K1" s="91"/>
      <c r="L1" s="39"/>
      <c r="M1" s="39"/>
      <c r="N1" s="39"/>
      <c r="O1" s="39"/>
      <c r="P1" s="39"/>
      <c r="Q1" s="39"/>
      <c r="R1" s="39"/>
      <c r="S1" s="39"/>
      <c r="T1" s="39"/>
      <c r="U1" s="39"/>
      <c r="V1" s="39"/>
      <c r="W1" s="39"/>
      <c r="X1" s="39"/>
      <c r="Y1" s="39"/>
      <c r="Z1" s="39"/>
      <c r="AA1" s="39"/>
      <c r="AB1" s="39"/>
      <c r="AC1" s="39"/>
      <c r="AD1" s="39"/>
      <c r="AE1" s="39"/>
      <c r="AF1" s="39"/>
      <c r="AG1" s="39"/>
      <c r="AH1" s="39"/>
      <c r="AI1" s="39"/>
      <c r="AJ1" s="60"/>
      <c r="AK1" s="60"/>
    </row>
    <row r="2" spans="1:37" ht="47.15" customHeight="1" x14ac:dyDescent="0.35">
      <c r="A2" s="39"/>
      <c r="B2" s="887" t="s">
        <v>1333</v>
      </c>
      <c r="C2" s="888"/>
      <c r="D2" s="888"/>
      <c r="E2" s="888"/>
      <c r="F2" s="888"/>
      <c r="G2" s="888"/>
      <c r="H2" s="889"/>
      <c r="I2" s="180"/>
      <c r="J2" s="180"/>
      <c r="K2" s="180"/>
      <c r="L2" s="789"/>
      <c r="M2" s="789"/>
      <c r="N2" s="789"/>
      <c r="O2" s="789"/>
      <c r="P2" s="789"/>
      <c r="Q2" s="789"/>
      <c r="R2" s="789"/>
      <c r="S2" s="789"/>
      <c r="T2" s="789"/>
      <c r="U2" s="789"/>
      <c r="V2" s="789"/>
      <c r="W2" s="789"/>
      <c r="X2" s="789"/>
      <c r="Y2" s="789"/>
      <c r="Z2" s="789"/>
      <c r="AA2" s="789"/>
      <c r="AB2" s="789"/>
      <c r="AC2" s="789"/>
      <c r="AD2" s="753"/>
      <c r="AE2" s="753"/>
      <c r="AF2" s="753"/>
      <c r="AG2" s="753"/>
      <c r="AH2" s="753"/>
      <c r="AI2" s="753"/>
      <c r="AJ2" s="60"/>
      <c r="AK2" s="60"/>
    </row>
    <row r="3" spans="1:37" ht="23" x14ac:dyDescent="0.35">
      <c r="A3" s="39"/>
      <c r="B3" s="750" t="s">
        <v>2068</v>
      </c>
      <c r="C3" s="750"/>
      <c r="D3" s="750"/>
      <c r="E3" s="750"/>
      <c r="F3" s="750"/>
      <c r="G3" s="750"/>
      <c r="H3" s="750"/>
      <c r="I3" s="164"/>
      <c r="J3" s="164"/>
      <c r="K3" s="164"/>
      <c r="L3" s="789"/>
      <c r="M3" s="789"/>
      <c r="N3" s="789"/>
      <c r="O3" s="789"/>
      <c r="P3" s="789"/>
      <c r="Q3" s="789"/>
      <c r="R3" s="789"/>
      <c r="S3" s="789"/>
      <c r="T3" s="789"/>
      <c r="U3" s="789"/>
      <c r="V3" s="789"/>
      <c r="W3" s="789"/>
      <c r="X3" s="789"/>
      <c r="Y3" s="789"/>
      <c r="Z3" s="789"/>
      <c r="AA3" s="789"/>
      <c r="AB3" s="789"/>
      <c r="AC3" s="789"/>
      <c r="AD3" s="753"/>
      <c r="AE3" s="753"/>
      <c r="AF3" s="753"/>
      <c r="AG3" s="753"/>
      <c r="AH3" s="753"/>
      <c r="AI3" s="753"/>
      <c r="AJ3" s="60"/>
      <c r="AK3" s="60"/>
    </row>
    <row r="4" spans="1:37" x14ac:dyDescent="0.35">
      <c r="A4" s="39"/>
      <c r="B4" s="163"/>
      <c r="C4" s="163"/>
      <c r="D4" s="163"/>
      <c r="E4" s="163"/>
      <c r="F4" s="163"/>
      <c r="G4" s="163"/>
      <c r="H4" s="163"/>
      <c r="I4" s="163"/>
      <c r="J4" s="163"/>
      <c r="K4" s="163"/>
      <c r="L4" s="168"/>
      <c r="M4" s="168"/>
      <c r="N4" s="168"/>
      <c r="O4" s="168"/>
      <c r="P4" s="168"/>
      <c r="Q4" s="168"/>
      <c r="R4" s="168"/>
      <c r="S4" s="168"/>
      <c r="T4" s="168"/>
      <c r="U4" s="168"/>
      <c r="V4" s="168"/>
      <c r="W4" s="168"/>
      <c r="X4" s="168"/>
      <c r="Y4" s="168"/>
      <c r="Z4" s="168"/>
      <c r="AA4" s="168"/>
      <c r="AB4" s="168"/>
      <c r="AC4" s="168"/>
      <c r="AD4" s="56"/>
      <c r="AE4" s="56"/>
      <c r="AF4" s="56"/>
      <c r="AG4" s="56"/>
      <c r="AH4" s="56"/>
      <c r="AI4" s="56"/>
      <c r="AJ4" s="60"/>
      <c r="AK4" s="60"/>
    </row>
    <row r="5" spans="1:37" ht="93.75" customHeight="1" x14ac:dyDescent="0.35">
      <c r="A5" s="39"/>
      <c r="B5" s="745" t="s">
        <v>1875</v>
      </c>
      <c r="C5" s="841"/>
      <c r="D5" s="841"/>
      <c r="E5" s="841"/>
      <c r="F5" s="841"/>
      <c r="G5" s="841"/>
      <c r="H5" s="841"/>
      <c r="I5" s="841"/>
      <c r="J5" s="841"/>
      <c r="K5" s="841"/>
      <c r="L5" s="841"/>
      <c r="M5" s="841"/>
      <c r="N5" s="841"/>
      <c r="O5" s="841"/>
      <c r="P5" s="841"/>
      <c r="Q5" s="841"/>
      <c r="R5" s="841"/>
      <c r="S5" s="841"/>
      <c r="T5" s="841"/>
      <c r="U5" s="841"/>
      <c r="V5" s="841"/>
      <c r="W5" s="841"/>
      <c r="X5" s="39"/>
    </row>
    <row r="6" spans="1:37" s="181" customFormat="1" x14ac:dyDescent="0.35"/>
    <row r="7" spans="1:37" ht="17.149999999999999" customHeight="1" x14ac:dyDescent="0.35">
      <c r="A7" s="39"/>
      <c r="B7" s="897" t="s">
        <v>1718</v>
      </c>
      <c r="C7" s="897"/>
      <c r="D7" s="56"/>
      <c r="E7" s="56"/>
      <c r="F7" s="56"/>
      <c r="G7" s="56"/>
      <c r="H7" s="56"/>
      <c r="I7" s="56"/>
      <c r="J7" s="56"/>
      <c r="K7" s="56"/>
      <c r="L7" s="39"/>
      <c r="M7" s="39"/>
      <c r="N7" s="39"/>
      <c r="O7" s="39"/>
      <c r="P7" s="39"/>
      <c r="Q7" s="39"/>
      <c r="R7" s="39"/>
      <c r="S7" s="39"/>
      <c r="T7" s="39"/>
      <c r="U7" s="39"/>
      <c r="V7" s="39"/>
      <c r="W7" s="39"/>
      <c r="X7" s="39"/>
      <c r="Y7" s="39"/>
      <c r="Z7" s="39"/>
      <c r="AA7" s="39"/>
      <c r="AB7" s="39"/>
      <c r="AC7" s="39"/>
      <c r="AD7" s="39"/>
      <c r="AE7" s="39"/>
      <c r="AF7" s="39"/>
      <c r="AG7" s="39"/>
      <c r="AH7" s="39"/>
      <c r="AI7" s="39"/>
      <c r="AJ7" s="60"/>
      <c r="AK7" s="60"/>
    </row>
    <row r="8" spans="1:37" x14ac:dyDescent="0.35">
      <c r="A8" s="39"/>
      <c r="B8" s="181"/>
      <c r="C8" s="39"/>
      <c r="D8" s="56"/>
      <c r="E8" s="56"/>
      <c r="F8" s="56"/>
      <c r="G8" s="56"/>
      <c r="H8" s="56"/>
      <c r="I8" s="56"/>
      <c r="J8" s="56"/>
      <c r="K8" s="56"/>
      <c r="L8" s="890" t="s">
        <v>1719</v>
      </c>
      <c r="M8" s="890"/>
      <c r="N8" s="890"/>
      <c r="O8" s="890"/>
      <c r="P8" s="890"/>
      <c r="Q8" s="890"/>
      <c r="R8" s="890"/>
      <c r="S8" s="890"/>
      <c r="T8" s="890"/>
      <c r="U8" s="890"/>
      <c r="V8" s="890"/>
      <c r="W8" s="890"/>
      <c r="X8" s="890"/>
      <c r="Y8" s="890"/>
      <c r="Z8" s="890"/>
      <c r="AA8" s="890"/>
      <c r="AB8" s="890"/>
      <c r="AC8" s="890"/>
      <c r="AD8" s="890"/>
      <c r="AE8" s="890"/>
      <c r="AF8" s="890"/>
      <c r="AG8" s="890"/>
      <c r="AH8" s="890"/>
      <c r="AI8" s="890"/>
      <c r="AJ8" s="60"/>
      <c r="AK8" s="60"/>
    </row>
    <row r="9" spans="1:37" ht="38.15" customHeight="1" x14ac:dyDescent="0.35">
      <c r="A9" s="43"/>
      <c r="B9" s="898" t="s">
        <v>1720</v>
      </c>
      <c r="C9" s="899"/>
      <c r="D9" s="899"/>
      <c r="E9" s="903"/>
      <c r="F9" s="899"/>
      <c r="G9" s="899"/>
      <c r="H9" s="899"/>
      <c r="I9" s="899"/>
      <c r="J9" s="904"/>
      <c r="K9" s="905"/>
      <c r="L9" s="884" t="s">
        <v>59</v>
      </c>
      <c r="M9" s="885"/>
      <c r="N9" s="884" t="s">
        <v>87</v>
      </c>
      <c r="O9" s="885"/>
      <c r="P9" s="884" t="s">
        <v>115</v>
      </c>
      <c r="Q9" s="885"/>
      <c r="R9" s="884" t="s">
        <v>134</v>
      </c>
      <c r="S9" s="885"/>
      <c r="T9" s="884" t="s">
        <v>151</v>
      </c>
      <c r="U9" s="885"/>
      <c r="V9" s="884" t="s">
        <v>167</v>
      </c>
      <c r="W9" s="885"/>
      <c r="X9" s="884" t="s">
        <v>181</v>
      </c>
      <c r="Y9" s="885"/>
      <c r="Z9" s="884" t="s">
        <v>191</v>
      </c>
      <c r="AA9" s="885"/>
      <c r="AB9" s="884" t="s">
        <v>196</v>
      </c>
      <c r="AC9" s="885"/>
      <c r="AD9" s="886" t="s">
        <v>1407</v>
      </c>
      <c r="AE9" s="886"/>
      <c r="AF9" s="886" t="s">
        <v>1408</v>
      </c>
      <c r="AG9" s="886"/>
      <c r="AH9" s="886" t="s">
        <v>1409</v>
      </c>
      <c r="AI9" s="886"/>
      <c r="AJ9" s="60"/>
      <c r="AK9" s="60"/>
    </row>
    <row r="10" spans="1:37" ht="32.25" customHeight="1" x14ac:dyDescent="0.35">
      <c r="A10" s="43"/>
      <c r="B10" s="629" t="s">
        <v>1463</v>
      </c>
      <c r="C10" s="629" t="s">
        <v>1682</v>
      </c>
      <c r="D10" s="629" t="s">
        <v>1683</v>
      </c>
      <c r="E10" s="630" t="s">
        <v>1684</v>
      </c>
      <c r="F10" s="631" t="s">
        <v>1685</v>
      </c>
      <c r="G10" s="629" t="s">
        <v>1686</v>
      </c>
      <c r="H10" s="629" t="s">
        <v>1687</v>
      </c>
      <c r="I10" s="293" t="s">
        <v>1721</v>
      </c>
      <c r="J10" s="632" t="s">
        <v>1722</v>
      </c>
      <c r="K10" s="632" t="s">
        <v>1723</v>
      </c>
      <c r="L10" s="633" t="s">
        <v>1724</v>
      </c>
      <c r="M10" s="634" t="s">
        <v>1725</v>
      </c>
      <c r="N10" s="634" t="s">
        <v>1724</v>
      </c>
      <c r="O10" s="634" t="s">
        <v>1725</v>
      </c>
      <c r="P10" s="634" t="s">
        <v>1724</v>
      </c>
      <c r="Q10" s="634" t="s">
        <v>1725</v>
      </c>
      <c r="R10" s="634" t="s">
        <v>1724</v>
      </c>
      <c r="S10" s="634" t="s">
        <v>1725</v>
      </c>
      <c r="T10" s="634" t="s">
        <v>1724</v>
      </c>
      <c r="U10" s="634" t="s">
        <v>1725</v>
      </c>
      <c r="V10" s="634" t="s">
        <v>1724</v>
      </c>
      <c r="W10" s="634" t="s">
        <v>1725</v>
      </c>
      <c r="X10" s="634" t="s">
        <v>1724</v>
      </c>
      <c r="Y10" s="634" t="s">
        <v>1725</v>
      </c>
      <c r="Z10" s="634" t="s">
        <v>1724</v>
      </c>
      <c r="AA10" s="634" t="s">
        <v>1725</v>
      </c>
      <c r="AB10" s="634" t="s">
        <v>1724</v>
      </c>
      <c r="AC10" s="634" t="s">
        <v>1725</v>
      </c>
      <c r="AD10" s="634" t="s">
        <v>1724</v>
      </c>
      <c r="AE10" s="634" t="s">
        <v>1725</v>
      </c>
      <c r="AF10" s="634" t="s">
        <v>1724</v>
      </c>
      <c r="AG10" s="634" t="s">
        <v>1725</v>
      </c>
      <c r="AH10" s="634" t="s">
        <v>1724</v>
      </c>
      <c r="AI10" s="634" t="s">
        <v>1725</v>
      </c>
      <c r="AJ10" s="60"/>
      <c r="AK10" s="60"/>
    </row>
    <row r="11" spans="1:37" ht="33.75" customHeight="1" x14ac:dyDescent="0.35">
      <c r="A11" s="343"/>
      <c r="B11" s="753" t="s">
        <v>1466</v>
      </c>
      <c r="C11" s="221" t="s">
        <v>2044</v>
      </c>
      <c r="D11" s="82" t="s">
        <v>1946</v>
      </c>
      <c r="E11" s="221" t="s">
        <v>67</v>
      </c>
      <c r="F11" s="221">
        <v>3659</v>
      </c>
      <c r="G11" s="221" t="s">
        <v>73</v>
      </c>
      <c r="H11" s="264">
        <v>6409577401</v>
      </c>
      <c r="I11" s="221" t="s">
        <v>93</v>
      </c>
      <c r="J11" s="336">
        <v>43297</v>
      </c>
      <c r="K11" s="336">
        <v>45417</v>
      </c>
      <c r="L11" s="102"/>
      <c r="M11" s="102"/>
      <c r="N11" s="102"/>
      <c r="O11" s="67"/>
      <c r="P11" s="102"/>
      <c r="Q11" s="102"/>
      <c r="R11" s="102"/>
      <c r="S11" s="102"/>
      <c r="T11" s="102"/>
      <c r="U11" s="102"/>
      <c r="V11" s="102"/>
      <c r="W11" s="102"/>
      <c r="X11" s="102"/>
      <c r="Y11" s="102"/>
      <c r="Z11" s="102"/>
      <c r="AA11" s="102"/>
      <c r="AB11" s="102"/>
      <c r="AC11" s="102"/>
      <c r="AD11" s="102">
        <v>90</v>
      </c>
      <c r="AE11" s="102">
        <v>92</v>
      </c>
      <c r="AF11" s="102"/>
      <c r="AG11" s="102"/>
      <c r="AH11" s="102"/>
      <c r="AI11" s="102"/>
      <c r="AJ11" s="345"/>
      <c r="AK11" s="345"/>
    </row>
    <row r="12" spans="1:37" ht="48.75" customHeight="1" x14ac:dyDescent="0.35">
      <c r="A12" s="43"/>
      <c r="B12" s="753"/>
      <c r="C12" s="221" t="s">
        <v>2046</v>
      </c>
      <c r="D12" s="82" t="s">
        <v>1950</v>
      </c>
      <c r="E12" s="221" t="s">
        <v>67</v>
      </c>
      <c r="F12" s="221">
        <v>1169</v>
      </c>
      <c r="G12" s="221" t="s">
        <v>73</v>
      </c>
      <c r="H12" s="264">
        <v>1576262129</v>
      </c>
      <c r="I12" s="221" t="s">
        <v>93</v>
      </c>
      <c r="J12" s="336">
        <v>44357</v>
      </c>
      <c r="K12" s="336">
        <v>45497</v>
      </c>
      <c r="L12" s="102"/>
      <c r="M12" s="102"/>
      <c r="N12" s="102"/>
      <c r="O12" s="102"/>
      <c r="P12" s="102"/>
      <c r="Q12" s="102"/>
      <c r="R12" s="83"/>
      <c r="S12" s="83"/>
      <c r="T12" s="83"/>
      <c r="U12" s="83"/>
      <c r="V12" s="83"/>
      <c r="W12" s="83"/>
      <c r="X12" s="83"/>
      <c r="Y12" s="83"/>
      <c r="Z12" s="83"/>
      <c r="AA12" s="83"/>
      <c r="AB12" s="83"/>
      <c r="AC12" s="83"/>
      <c r="AD12" s="83">
        <v>52</v>
      </c>
      <c r="AE12" s="83">
        <v>60</v>
      </c>
      <c r="AF12" s="83"/>
      <c r="AG12" s="83"/>
      <c r="AH12" s="83"/>
      <c r="AI12" s="83"/>
      <c r="AJ12" s="60"/>
      <c r="AK12" s="60"/>
    </row>
    <row r="13" spans="1:37" ht="48.75" customHeight="1" x14ac:dyDescent="0.35">
      <c r="A13" s="43"/>
      <c r="B13" s="753"/>
      <c r="C13" s="221" t="s">
        <v>2559</v>
      </c>
      <c r="D13" s="82" t="s">
        <v>1938</v>
      </c>
      <c r="E13" s="221" t="s">
        <v>67</v>
      </c>
      <c r="F13" s="221">
        <v>310</v>
      </c>
      <c r="G13" s="221" t="s">
        <v>73</v>
      </c>
      <c r="H13" s="264">
        <v>759947198</v>
      </c>
      <c r="I13" s="275" t="s">
        <v>93</v>
      </c>
      <c r="J13" s="336">
        <v>43297</v>
      </c>
      <c r="K13" s="336">
        <v>45842</v>
      </c>
      <c r="L13" s="102"/>
      <c r="M13" s="102"/>
      <c r="N13" s="102"/>
      <c r="O13" s="102"/>
      <c r="P13" s="102"/>
      <c r="Q13" s="102"/>
      <c r="R13" s="83"/>
      <c r="S13" s="83"/>
      <c r="T13" s="83"/>
      <c r="U13" s="83"/>
      <c r="V13" s="83"/>
      <c r="W13" s="83"/>
      <c r="X13" s="83"/>
      <c r="Y13" s="83"/>
      <c r="Z13" s="83"/>
      <c r="AA13" s="83"/>
      <c r="AB13" s="83"/>
      <c r="AC13" s="83"/>
      <c r="AD13" s="83">
        <v>92</v>
      </c>
      <c r="AE13" s="83">
        <v>92.5</v>
      </c>
      <c r="AF13" s="83"/>
      <c r="AG13" s="83"/>
      <c r="AH13" s="83"/>
      <c r="AI13" s="83"/>
      <c r="AJ13" s="60"/>
      <c r="AK13" s="60"/>
    </row>
    <row r="14" spans="1:37" ht="48.75" customHeight="1" x14ac:dyDescent="0.35">
      <c r="A14" s="43"/>
      <c r="B14" s="753"/>
      <c r="C14" s="221" t="s">
        <v>2278</v>
      </c>
      <c r="D14" s="82" t="s">
        <v>1948</v>
      </c>
      <c r="E14" s="221" t="s">
        <v>67</v>
      </c>
      <c r="F14" s="221">
        <v>1888</v>
      </c>
      <c r="G14" s="221" t="s">
        <v>73</v>
      </c>
      <c r="H14" s="264">
        <v>3039670487</v>
      </c>
      <c r="I14" s="275" t="s">
        <v>93</v>
      </c>
      <c r="J14" s="336">
        <v>45141</v>
      </c>
      <c r="K14" s="336">
        <v>45869</v>
      </c>
      <c r="L14" s="696"/>
      <c r="M14" s="696"/>
      <c r="N14" s="696"/>
      <c r="O14" s="696"/>
      <c r="P14" s="696"/>
      <c r="Q14" s="696"/>
      <c r="R14" s="696"/>
      <c r="S14" s="696"/>
      <c r="T14" s="696"/>
      <c r="U14" s="696"/>
      <c r="V14" s="696"/>
      <c r="W14" s="696"/>
      <c r="X14" s="696"/>
      <c r="Y14" s="696"/>
      <c r="Z14" s="696"/>
      <c r="AA14" s="696"/>
      <c r="AB14" s="696"/>
      <c r="AC14" s="696"/>
      <c r="AD14" s="696"/>
      <c r="AE14" s="696"/>
      <c r="AF14" s="696"/>
      <c r="AG14" s="696"/>
      <c r="AH14" s="696"/>
      <c r="AI14" s="696"/>
      <c r="AJ14" s="60"/>
      <c r="AK14" s="60"/>
    </row>
    <row r="15" spans="1:37" ht="48.75" customHeight="1" x14ac:dyDescent="0.35">
      <c r="A15" s="43"/>
      <c r="B15" s="753"/>
      <c r="C15" s="221" t="s">
        <v>2267</v>
      </c>
      <c r="D15" s="82" t="s">
        <v>2140</v>
      </c>
      <c r="E15" s="221" t="s">
        <v>67</v>
      </c>
      <c r="F15" s="221">
        <v>5474</v>
      </c>
      <c r="G15" s="221" t="s">
        <v>41</v>
      </c>
      <c r="H15" s="264">
        <v>2897810604</v>
      </c>
      <c r="I15" s="275" t="s">
        <v>93</v>
      </c>
      <c r="J15" s="336">
        <v>42997</v>
      </c>
      <c r="K15" s="336">
        <v>45839</v>
      </c>
      <c r="L15" s="102">
        <v>76</v>
      </c>
      <c r="M15" s="102">
        <v>78</v>
      </c>
      <c r="N15" s="102"/>
      <c r="O15" s="102"/>
      <c r="P15" s="102"/>
      <c r="Q15" s="102"/>
      <c r="R15" s="83"/>
      <c r="S15" s="83"/>
      <c r="T15" s="83"/>
      <c r="U15" s="83"/>
      <c r="V15" s="83"/>
      <c r="W15" s="83"/>
      <c r="X15" s="83"/>
      <c r="Y15" s="83"/>
      <c r="Z15" s="83"/>
      <c r="AA15" s="83"/>
      <c r="AB15" s="83"/>
      <c r="AC15" s="83"/>
      <c r="AD15" s="83"/>
      <c r="AE15" s="83"/>
      <c r="AF15" s="83"/>
      <c r="AG15" s="83"/>
      <c r="AH15" s="83"/>
      <c r="AI15" s="83"/>
      <c r="AJ15" s="60"/>
      <c r="AK15" s="60"/>
    </row>
    <row r="16" spans="1:37" x14ac:dyDescent="0.35">
      <c r="A16" s="39"/>
      <c r="B16" s="39"/>
      <c r="C16" s="39"/>
      <c r="D16" s="56"/>
      <c r="E16" s="56"/>
      <c r="F16" s="56"/>
      <c r="G16" s="56"/>
      <c r="H16" s="56"/>
      <c r="I16" s="56"/>
      <c r="J16" s="56"/>
      <c r="K16" s="56"/>
      <c r="L16" s="39"/>
      <c r="M16" s="39"/>
      <c r="N16" s="39"/>
      <c r="O16" s="39"/>
      <c r="P16" s="39"/>
      <c r="Q16" s="39"/>
      <c r="R16" s="39"/>
      <c r="S16" s="39"/>
      <c r="T16" s="39"/>
      <c r="U16" s="39"/>
      <c r="V16" s="39"/>
      <c r="W16" s="39"/>
      <c r="X16" s="39"/>
      <c r="Y16" s="39"/>
      <c r="Z16" s="39"/>
      <c r="AA16" s="39"/>
      <c r="AB16" s="39"/>
      <c r="AC16" s="39"/>
      <c r="AE16" s="39"/>
      <c r="AF16" s="39"/>
      <c r="AG16" s="39"/>
      <c r="AH16" s="39"/>
      <c r="AI16" s="39"/>
      <c r="AJ16" s="39"/>
      <c r="AK16" s="60"/>
    </row>
    <row r="17" spans="1:37" ht="38.15" customHeight="1" x14ac:dyDescent="0.35">
      <c r="A17" s="43"/>
      <c r="B17" s="898" t="s">
        <v>1726</v>
      </c>
      <c r="C17" s="899"/>
      <c r="D17" s="899"/>
      <c r="E17" s="899"/>
      <c r="F17" s="899"/>
      <c r="G17" s="899"/>
      <c r="H17" s="899"/>
      <c r="I17" s="900"/>
      <c r="J17" s="77"/>
      <c r="K17" s="77"/>
      <c r="L17" s="884" t="s">
        <v>59</v>
      </c>
      <c r="M17" s="885"/>
      <c r="N17" s="884" t="s">
        <v>87</v>
      </c>
      <c r="O17" s="885"/>
      <c r="P17" s="884" t="s">
        <v>115</v>
      </c>
      <c r="Q17" s="885"/>
      <c r="R17" s="884" t="s">
        <v>134</v>
      </c>
      <c r="S17" s="885"/>
      <c r="T17" s="884" t="s">
        <v>151</v>
      </c>
      <c r="U17" s="885"/>
      <c r="V17" s="884" t="s">
        <v>167</v>
      </c>
      <c r="W17" s="885"/>
      <c r="X17" s="884" t="s">
        <v>181</v>
      </c>
      <c r="Y17" s="885"/>
      <c r="Z17" s="884" t="s">
        <v>191</v>
      </c>
      <c r="AA17" s="885"/>
      <c r="AB17" s="884" t="s">
        <v>196</v>
      </c>
      <c r="AC17" s="885"/>
      <c r="AD17" s="886" t="s">
        <v>1407</v>
      </c>
      <c r="AE17" s="886"/>
      <c r="AF17" s="886" t="s">
        <v>1408</v>
      </c>
      <c r="AG17" s="886"/>
      <c r="AH17" s="886" t="s">
        <v>1409</v>
      </c>
      <c r="AI17" s="886"/>
      <c r="AJ17" s="60"/>
      <c r="AK17" s="60"/>
    </row>
    <row r="18" spans="1:37" ht="23" x14ac:dyDescent="0.35">
      <c r="A18" s="43"/>
      <c r="B18" s="179" t="s">
        <v>1463</v>
      </c>
      <c r="C18" s="179" t="s">
        <v>1682</v>
      </c>
      <c r="D18" s="179" t="s">
        <v>1683</v>
      </c>
      <c r="E18" s="179" t="s">
        <v>1684</v>
      </c>
      <c r="F18" s="179" t="s">
        <v>1685</v>
      </c>
      <c r="G18" s="179" t="s">
        <v>1686</v>
      </c>
      <c r="H18" s="179" t="s">
        <v>1687</v>
      </c>
      <c r="I18" s="293" t="s">
        <v>1721</v>
      </c>
      <c r="J18" s="187" t="s">
        <v>1722</v>
      </c>
      <c r="K18" s="632" t="s">
        <v>1723</v>
      </c>
      <c r="L18" s="164" t="s">
        <v>1724</v>
      </c>
      <c r="M18" s="164" t="s">
        <v>1725</v>
      </c>
      <c r="N18" s="164" t="s">
        <v>1724</v>
      </c>
      <c r="O18" s="164" t="s">
        <v>1725</v>
      </c>
      <c r="P18" s="164" t="s">
        <v>1724</v>
      </c>
      <c r="Q18" s="164" t="s">
        <v>1725</v>
      </c>
      <c r="R18" s="164" t="s">
        <v>1724</v>
      </c>
      <c r="S18" s="164" t="s">
        <v>1725</v>
      </c>
      <c r="T18" s="164" t="s">
        <v>1724</v>
      </c>
      <c r="U18" s="164" t="s">
        <v>1725</v>
      </c>
      <c r="V18" s="164" t="s">
        <v>1724</v>
      </c>
      <c r="W18" s="164" t="s">
        <v>1725</v>
      </c>
      <c r="X18" s="164" t="s">
        <v>1724</v>
      </c>
      <c r="Y18" s="164" t="s">
        <v>1725</v>
      </c>
      <c r="Z18" s="164" t="s">
        <v>1724</v>
      </c>
      <c r="AA18" s="164" t="s">
        <v>1725</v>
      </c>
      <c r="AB18" s="164" t="s">
        <v>1724</v>
      </c>
      <c r="AC18" s="164" t="s">
        <v>1725</v>
      </c>
      <c r="AD18" s="164" t="s">
        <v>1724</v>
      </c>
      <c r="AE18" s="164" t="s">
        <v>1725</v>
      </c>
      <c r="AF18" s="164" t="s">
        <v>1724</v>
      </c>
      <c r="AG18" s="164" t="s">
        <v>1725</v>
      </c>
      <c r="AH18" s="164" t="s">
        <v>1724</v>
      </c>
      <c r="AI18" s="164" t="s">
        <v>1725</v>
      </c>
      <c r="AJ18" s="60"/>
      <c r="AK18" s="60"/>
    </row>
    <row r="19" spans="1:37" ht="46.5" customHeight="1" x14ac:dyDescent="0.35">
      <c r="A19" s="43"/>
      <c r="B19" s="753" t="s">
        <v>1466</v>
      </c>
      <c r="C19" s="42" t="s">
        <v>2035</v>
      </c>
      <c r="D19" s="82" t="s">
        <v>1915</v>
      </c>
      <c r="E19" s="42" t="s">
        <v>67</v>
      </c>
      <c r="F19" s="42">
        <v>1314</v>
      </c>
      <c r="G19" s="42" t="s">
        <v>73</v>
      </c>
      <c r="H19" s="417">
        <v>8599311535</v>
      </c>
      <c r="I19" s="221" t="s">
        <v>93</v>
      </c>
      <c r="J19" s="186">
        <v>45638</v>
      </c>
      <c r="K19" s="186"/>
      <c r="L19" s="83"/>
      <c r="M19" s="83"/>
      <c r="N19" s="83"/>
      <c r="P19" s="83"/>
      <c r="Q19" s="83"/>
      <c r="R19" s="83"/>
      <c r="S19" s="83"/>
      <c r="T19" s="83"/>
      <c r="U19" s="83"/>
      <c r="V19" s="83"/>
      <c r="W19" s="83"/>
      <c r="X19" s="83"/>
      <c r="Y19" s="83"/>
      <c r="Z19" s="83"/>
      <c r="AA19" s="83"/>
      <c r="AB19" s="83"/>
      <c r="AC19" s="83"/>
      <c r="AD19" s="245">
        <v>0.67</v>
      </c>
      <c r="AE19" s="245">
        <v>0.77800000000000002</v>
      </c>
      <c r="AF19" s="83"/>
      <c r="AG19" s="83"/>
      <c r="AH19" s="83"/>
      <c r="AI19" s="83"/>
      <c r="AJ19" s="60"/>
      <c r="AK19" s="60"/>
    </row>
    <row r="20" spans="1:37" ht="33" customHeight="1" x14ac:dyDescent="0.35">
      <c r="A20" s="43"/>
      <c r="B20" s="753"/>
      <c r="C20" s="42" t="s">
        <v>2033</v>
      </c>
      <c r="D20" s="82" t="s">
        <v>1916</v>
      </c>
      <c r="E20" s="42" t="s">
        <v>67</v>
      </c>
      <c r="F20" s="42">
        <v>3007</v>
      </c>
      <c r="G20" s="42" t="s">
        <v>73</v>
      </c>
      <c r="H20" s="182">
        <v>6890057713</v>
      </c>
      <c r="I20" s="221" t="s">
        <v>93</v>
      </c>
      <c r="J20" s="186">
        <v>45638</v>
      </c>
      <c r="K20" s="186"/>
      <c r="L20" s="83"/>
      <c r="M20" s="83"/>
      <c r="N20" s="83"/>
      <c r="O20" s="83"/>
      <c r="P20" s="83"/>
      <c r="Q20" s="83"/>
      <c r="R20" s="246"/>
      <c r="S20" s="246"/>
      <c r="T20" s="83"/>
      <c r="U20" s="83"/>
      <c r="V20" s="83"/>
      <c r="W20" s="83"/>
      <c r="X20" s="83"/>
      <c r="Y20" s="83"/>
      <c r="Z20" s="83"/>
      <c r="AA20" s="83"/>
      <c r="AB20" s="83"/>
      <c r="AC20" s="83"/>
      <c r="AD20" s="419">
        <v>0.81</v>
      </c>
      <c r="AE20" s="425">
        <v>0.81</v>
      </c>
      <c r="AF20" s="83"/>
      <c r="AG20" s="83"/>
      <c r="AH20" s="83"/>
      <c r="AI20" s="83"/>
      <c r="AJ20" s="60"/>
      <c r="AK20" s="60"/>
    </row>
    <row r="21" spans="1:37" ht="44.25" customHeight="1" x14ac:dyDescent="0.35">
      <c r="A21" s="43"/>
      <c r="B21" s="753"/>
      <c r="C21" s="42" t="s">
        <v>2195</v>
      </c>
      <c r="D21" s="82" t="s">
        <v>2196</v>
      </c>
      <c r="E21" s="42" t="s">
        <v>67</v>
      </c>
      <c r="F21" s="42">
        <v>7309</v>
      </c>
      <c r="G21" s="42" t="s">
        <v>41</v>
      </c>
      <c r="H21" s="182">
        <v>1673066653</v>
      </c>
      <c r="I21" s="83" t="s">
        <v>93</v>
      </c>
      <c r="J21" s="186">
        <v>45638</v>
      </c>
      <c r="K21" s="186"/>
      <c r="L21" s="83"/>
      <c r="M21" s="83"/>
      <c r="N21" s="83"/>
      <c r="O21" s="83"/>
      <c r="P21" s="83"/>
      <c r="Q21" s="83"/>
      <c r="R21" s="420">
        <v>1</v>
      </c>
      <c r="S21" s="420">
        <v>1</v>
      </c>
      <c r="T21" s="83"/>
      <c r="U21" s="83"/>
      <c r="V21" s="83"/>
      <c r="W21" s="83"/>
      <c r="X21" s="83"/>
      <c r="Y21" s="83"/>
      <c r="Z21" s="83"/>
      <c r="AA21" s="83"/>
      <c r="AB21" s="83"/>
      <c r="AC21" s="83"/>
      <c r="AD21" s="83"/>
      <c r="AE21" s="418"/>
      <c r="AF21" s="246"/>
      <c r="AG21" s="245"/>
      <c r="AH21" s="83"/>
      <c r="AI21" s="83"/>
      <c r="AJ21" s="60"/>
      <c r="AK21" s="60"/>
    </row>
    <row r="22" spans="1:37" ht="56.25" customHeight="1" x14ac:dyDescent="0.35">
      <c r="A22" s="43"/>
      <c r="B22" s="753"/>
      <c r="C22" s="42" t="s">
        <v>2042</v>
      </c>
      <c r="D22" s="82" t="s">
        <v>1919</v>
      </c>
      <c r="E22" s="42" t="s">
        <v>67</v>
      </c>
      <c r="F22" s="42">
        <v>746</v>
      </c>
      <c r="G22" s="42" t="s">
        <v>73</v>
      </c>
      <c r="H22" s="182">
        <v>5062409183</v>
      </c>
      <c r="I22" s="221" t="s">
        <v>93</v>
      </c>
      <c r="J22" s="186">
        <v>45638</v>
      </c>
      <c r="K22" s="186"/>
      <c r="L22" s="83"/>
      <c r="M22" s="83"/>
      <c r="N22" s="83"/>
      <c r="O22" s="83"/>
      <c r="P22" s="83"/>
      <c r="Q22" s="83"/>
      <c r="R22" s="83"/>
      <c r="S22" s="83"/>
      <c r="T22" s="83"/>
      <c r="U22" s="83"/>
      <c r="V22" s="83"/>
      <c r="W22" s="83"/>
      <c r="X22" s="83"/>
      <c r="Y22" s="83"/>
      <c r="Z22" s="83"/>
      <c r="AA22" s="83"/>
      <c r="AB22" s="83"/>
      <c r="AC22" s="83"/>
      <c r="AD22" s="246"/>
      <c r="AE22" s="246"/>
      <c r="AF22" s="420">
        <v>0.47599999999999998</v>
      </c>
      <c r="AG22" s="420">
        <v>0.57199999999999995</v>
      </c>
      <c r="AH22" s="83"/>
      <c r="AI22" s="83"/>
      <c r="AJ22" s="60"/>
      <c r="AK22" s="60"/>
    </row>
    <row r="23" spans="1:37" ht="56.25" customHeight="1" x14ac:dyDescent="0.35">
      <c r="A23" s="43"/>
      <c r="B23" s="893"/>
      <c r="C23" s="221" t="s">
        <v>295</v>
      </c>
      <c r="D23" s="344" t="s">
        <v>2538</v>
      </c>
      <c r="E23" s="221" t="s">
        <v>67</v>
      </c>
      <c r="F23" s="221">
        <v>14890</v>
      </c>
      <c r="G23" s="221" t="s">
        <v>98</v>
      </c>
      <c r="H23" s="81">
        <v>1088465630</v>
      </c>
      <c r="I23" s="81" t="s">
        <v>93</v>
      </c>
      <c r="J23" s="336">
        <v>45805</v>
      </c>
      <c r="K23" s="336">
        <v>45922</v>
      </c>
      <c r="L23" s="83"/>
      <c r="M23" s="83"/>
      <c r="N23" s="83"/>
      <c r="O23" s="83"/>
      <c r="P23" s="83"/>
      <c r="Q23" s="83"/>
      <c r="R23" s="83"/>
      <c r="S23" s="83"/>
      <c r="T23" s="83"/>
      <c r="U23" s="83"/>
      <c r="V23" s="83"/>
      <c r="W23" s="83"/>
      <c r="X23" s="420">
        <v>1</v>
      </c>
      <c r="Y23" s="420">
        <v>1</v>
      </c>
      <c r="Z23" s="83"/>
      <c r="AA23" s="83"/>
      <c r="AB23" s="83"/>
      <c r="AC23" s="83"/>
      <c r="AD23" s="246"/>
      <c r="AE23" s="246"/>
      <c r="AF23" s="420"/>
      <c r="AG23" s="420"/>
      <c r="AH23" s="246">
        <v>0.8</v>
      </c>
      <c r="AI23" s="246">
        <v>0.89</v>
      </c>
      <c r="AJ23" s="60"/>
      <c r="AK23" s="60"/>
    </row>
    <row r="24" spans="1:37" ht="56.25" customHeight="1" x14ac:dyDescent="0.35">
      <c r="A24" s="43"/>
      <c r="B24" s="893"/>
      <c r="C24" s="221" t="s">
        <v>366</v>
      </c>
      <c r="D24" s="344" t="s">
        <v>2538</v>
      </c>
      <c r="E24" s="221" t="s">
        <v>67</v>
      </c>
      <c r="F24" s="221">
        <v>12000</v>
      </c>
      <c r="G24" s="221" t="s">
        <v>98</v>
      </c>
      <c r="H24" s="81">
        <v>1217299790</v>
      </c>
      <c r="I24" s="81" t="s">
        <v>93</v>
      </c>
      <c r="J24" s="336">
        <v>45805</v>
      </c>
      <c r="K24" s="336">
        <v>45922</v>
      </c>
      <c r="L24" s="83"/>
      <c r="M24" s="83"/>
      <c r="N24" s="83"/>
      <c r="O24" s="83"/>
      <c r="P24" s="83"/>
      <c r="Q24" s="83"/>
      <c r="R24" s="83"/>
      <c r="S24" s="83"/>
      <c r="T24" s="83"/>
      <c r="U24" s="83"/>
      <c r="V24" s="83"/>
      <c r="W24" s="83"/>
      <c r="X24" s="246">
        <v>0.8</v>
      </c>
      <c r="Y24" s="246">
        <v>1</v>
      </c>
      <c r="Z24" s="83"/>
      <c r="AA24" s="83"/>
      <c r="AB24" s="83"/>
      <c r="AC24" s="83"/>
      <c r="AD24" s="246"/>
      <c r="AE24" s="246"/>
      <c r="AF24" s="420"/>
      <c r="AG24" s="420"/>
      <c r="AH24" s="246">
        <v>0.45</v>
      </c>
      <c r="AI24" s="246">
        <v>0.55000000000000004</v>
      </c>
      <c r="AJ24" s="60"/>
      <c r="AK24" s="60"/>
    </row>
    <row r="25" spans="1:37" ht="56.25" customHeight="1" x14ac:dyDescent="0.35">
      <c r="A25" s="43"/>
      <c r="B25" s="893"/>
      <c r="C25" s="221" t="s">
        <v>1900</v>
      </c>
      <c r="D25" s="344" t="s">
        <v>2538</v>
      </c>
      <c r="E25" s="221" t="s">
        <v>67</v>
      </c>
      <c r="F25" s="221">
        <v>9220</v>
      </c>
      <c r="G25" s="221" t="s">
        <v>98</v>
      </c>
      <c r="H25" s="81">
        <v>1088465630</v>
      </c>
      <c r="I25" s="81" t="s">
        <v>93</v>
      </c>
      <c r="J25" s="336">
        <v>45805</v>
      </c>
      <c r="K25" s="336">
        <v>45922</v>
      </c>
      <c r="L25" s="83"/>
      <c r="M25" s="83"/>
      <c r="N25" s="83"/>
      <c r="O25" s="83"/>
      <c r="P25" s="83"/>
      <c r="Q25" s="83"/>
      <c r="R25" s="83"/>
      <c r="S25" s="83"/>
      <c r="T25" s="83"/>
      <c r="U25" s="83"/>
      <c r="V25" s="83"/>
      <c r="W25" s="83"/>
      <c r="X25" s="420">
        <v>1</v>
      </c>
      <c r="Y25" s="420">
        <v>1</v>
      </c>
      <c r="Z25" s="83"/>
      <c r="AA25" s="83"/>
      <c r="AB25" s="83"/>
      <c r="AC25" s="83"/>
      <c r="AD25" s="246"/>
      <c r="AE25" s="246"/>
      <c r="AF25" s="420"/>
      <c r="AG25" s="420"/>
      <c r="AH25" s="246">
        <v>0.1</v>
      </c>
      <c r="AI25" s="246">
        <v>0.2</v>
      </c>
      <c r="AJ25" s="60"/>
      <c r="AK25" s="60"/>
    </row>
    <row r="26" spans="1:37" ht="56.25" customHeight="1" x14ac:dyDescent="0.35">
      <c r="A26" s="43"/>
      <c r="B26" s="893"/>
      <c r="C26" s="221" t="s">
        <v>941</v>
      </c>
      <c r="D26" s="344" t="s">
        <v>2538</v>
      </c>
      <c r="E26" s="221" t="s">
        <v>67</v>
      </c>
      <c r="F26" s="221">
        <v>5831</v>
      </c>
      <c r="G26" s="221" t="s">
        <v>41</v>
      </c>
      <c r="H26" s="81">
        <v>1088465630</v>
      </c>
      <c r="I26" s="81" t="s">
        <v>93</v>
      </c>
      <c r="J26" s="336">
        <v>45805</v>
      </c>
      <c r="K26" s="336">
        <v>45922</v>
      </c>
      <c r="L26" s="83"/>
      <c r="M26" s="83"/>
      <c r="N26" s="83"/>
      <c r="O26" s="83"/>
      <c r="P26" s="83"/>
      <c r="Q26" s="83"/>
      <c r="R26" s="83"/>
      <c r="S26" s="83"/>
      <c r="T26" s="83"/>
      <c r="U26" s="83"/>
      <c r="V26" s="83"/>
      <c r="W26" s="83"/>
      <c r="X26" s="246">
        <v>0.95</v>
      </c>
      <c r="Y26" s="246">
        <v>1</v>
      </c>
      <c r="Z26" s="83"/>
      <c r="AA26" s="83"/>
      <c r="AB26" s="83"/>
      <c r="AC26" s="83"/>
      <c r="AD26" s="246"/>
      <c r="AE26" s="246"/>
      <c r="AF26" s="420"/>
      <c r="AG26" s="420"/>
      <c r="AH26" s="83"/>
      <c r="AI26" s="83"/>
      <c r="AJ26" s="60"/>
      <c r="AK26" s="60"/>
    </row>
    <row r="27" spans="1:37" ht="56.25" customHeight="1" x14ac:dyDescent="0.35">
      <c r="A27" s="43"/>
      <c r="B27" s="906"/>
      <c r="C27" s="221" t="s">
        <v>2684</v>
      </c>
      <c r="D27" s="344" t="s">
        <v>2538</v>
      </c>
      <c r="E27" s="221" t="s">
        <v>67</v>
      </c>
      <c r="F27" s="221">
        <v>16468</v>
      </c>
      <c r="G27" s="221" t="s">
        <v>98</v>
      </c>
      <c r="H27" s="81">
        <v>1217299790</v>
      </c>
      <c r="I27" s="81" t="s">
        <v>93</v>
      </c>
      <c r="J27" s="336">
        <v>45805</v>
      </c>
      <c r="K27" s="336">
        <v>45922</v>
      </c>
      <c r="L27" s="83"/>
      <c r="M27" s="83"/>
      <c r="N27" s="83"/>
      <c r="O27" s="83"/>
      <c r="P27" s="83"/>
      <c r="Q27" s="83"/>
      <c r="R27" s="83"/>
      <c r="S27" s="83"/>
      <c r="T27" s="83"/>
      <c r="U27" s="83"/>
      <c r="V27" s="83"/>
      <c r="W27" s="83"/>
      <c r="X27" s="246">
        <v>0.99</v>
      </c>
      <c r="Y27" s="246">
        <v>1</v>
      </c>
      <c r="Z27" s="83"/>
      <c r="AA27" s="83"/>
      <c r="AB27" s="83"/>
      <c r="AC27" s="83"/>
      <c r="AD27" s="246"/>
      <c r="AE27" s="246"/>
      <c r="AF27" s="420"/>
      <c r="AG27" s="420"/>
      <c r="AH27" s="246">
        <v>0.22</v>
      </c>
      <c r="AI27" s="246">
        <v>0.4</v>
      </c>
      <c r="AJ27" s="60"/>
      <c r="AK27" s="60"/>
    </row>
    <row r="28" spans="1:37" ht="44.25" customHeight="1" x14ac:dyDescent="0.35">
      <c r="A28" s="43"/>
      <c r="K28" s="644"/>
      <c r="L28" s="648"/>
      <c r="M28" s="648"/>
      <c r="N28" s="648"/>
      <c r="O28" s="648"/>
      <c r="P28" s="44"/>
      <c r="Q28" s="44"/>
      <c r="R28" s="44"/>
      <c r="S28" s="44"/>
      <c r="T28" s="44"/>
      <c r="U28" s="44"/>
      <c r="V28" s="44"/>
      <c r="W28" s="44"/>
      <c r="X28" s="44"/>
      <c r="Y28" s="44"/>
      <c r="Z28" s="44"/>
      <c r="AA28" s="44"/>
      <c r="AB28" s="44"/>
      <c r="AC28" s="44"/>
      <c r="AD28" s="44"/>
      <c r="AE28" s="44"/>
      <c r="AF28" s="44"/>
      <c r="AG28" s="44"/>
      <c r="AH28" s="44"/>
      <c r="AI28" s="44"/>
      <c r="AJ28" s="60"/>
      <c r="AK28" s="60"/>
    </row>
    <row r="29" spans="1:37" x14ac:dyDescent="0.35">
      <c r="A29" s="39"/>
      <c r="B29" s="898" t="s">
        <v>1720</v>
      </c>
      <c r="C29" s="899"/>
      <c r="D29" s="899"/>
      <c r="E29" s="899"/>
      <c r="F29" s="899"/>
      <c r="G29" s="899"/>
      <c r="H29" s="899"/>
      <c r="I29" s="901"/>
      <c r="J29" s="77"/>
      <c r="K29" s="77"/>
      <c r="L29" s="894" t="s">
        <v>1727</v>
      </c>
      <c r="M29" s="895"/>
      <c r="N29" s="895"/>
      <c r="O29" s="895"/>
      <c r="P29" s="895"/>
      <c r="Q29" s="895"/>
      <c r="R29" s="895"/>
      <c r="S29" s="895"/>
      <c r="T29" s="895"/>
      <c r="U29" s="896"/>
      <c r="V29" s="39"/>
      <c r="W29" s="39"/>
      <c r="X29" s="39"/>
      <c r="Y29" s="39"/>
      <c r="Z29" s="39"/>
      <c r="AA29" s="39"/>
      <c r="AB29" s="39"/>
      <c r="AC29" s="39"/>
      <c r="AD29" s="39"/>
      <c r="AE29" s="39"/>
      <c r="AF29" s="39"/>
      <c r="AG29" s="39"/>
      <c r="AH29" s="39"/>
      <c r="AI29" s="39"/>
      <c r="AJ29" s="60"/>
      <c r="AK29" s="60"/>
    </row>
    <row r="30" spans="1:37" ht="34.5" x14ac:dyDescent="0.35">
      <c r="A30" s="43"/>
      <c r="B30" s="179" t="s">
        <v>1463</v>
      </c>
      <c r="C30" s="179" t="s">
        <v>1682</v>
      </c>
      <c r="D30" s="179" t="s">
        <v>1683</v>
      </c>
      <c r="E30" s="179" t="s">
        <v>1684</v>
      </c>
      <c r="F30" s="62" t="s">
        <v>1685</v>
      </c>
      <c r="G30" s="179" t="s">
        <v>1686</v>
      </c>
      <c r="H30" s="629" t="s">
        <v>1687</v>
      </c>
      <c r="I30" s="293" t="s">
        <v>1721</v>
      </c>
      <c r="J30" s="187" t="s">
        <v>1873</v>
      </c>
      <c r="K30" s="187" t="s">
        <v>1723</v>
      </c>
      <c r="L30" s="183" t="s">
        <v>1613</v>
      </c>
      <c r="M30" s="183" t="s">
        <v>1616</v>
      </c>
      <c r="N30" s="183" t="s">
        <v>1619</v>
      </c>
      <c r="O30" s="183" t="s">
        <v>1622</v>
      </c>
      <c r="P30" s="183" t="s">
        <v>1625</v>
      </c>
      <c r="Q30" s="183" t="s">
        <v>1628</v>
      </c>
      <c r="R30" s="184" t="s">
        <v>1728</v>
      </c>
      <c r="S30" s="184" t="s">
        <v>1729</v>
      </c>
      <c r="T30" s="184" t="s">
        <v>1730</v>
      </c>
      <c r="U30" s="184" t="s">
        <v>1731</v>
      </c>
      <c r="V30" s="60"/>
      <c r="W30" s="60"/>
      <c r="X30" s="60"/>
      <c r="Y30" s="60"/>
      <c r="Z30" s="60"/>
      <c r="AA30" s="60"/>
      <c r="AB30" s="60"/>
      <c r="AC30" s="60"/>
      <c r="AD30" s="60"/>
      <c r="AE30" s="60"/>
      <c r="AF30" s="60"/>
      <c r="AG30" s="60"/>
      <c r="AH30" s="60"/>
      <c r="AI30" s="60"/>
      <c r="AJ30" s="60"/>
      <c r="AK30" s="60"/>
    </row>
    <row r="31" spans="1:37" ht="80.5" x14ac:dyDescent="0.35">
      <c r="A31" s="43"/>
      <c r="B31" s="753" t="s">
        <v>1692</v>
      </c>
      <c r="C31" s="102" t="s">
        <v>2197</v>
      </c>
      <c r="D31" s="433" t="s">
        <v>2108</v>
      </c>
      <c r="E31" s="251" t="s">
        <v>67</v>
      </c>
      <c r="F31" s="102">
        <v>20503</v>
      </c>
      <c r="G31" s="102" t="s">
        <v>73</v>
      </c>
      <c r="H31" s="81">
        <v>702000000</v>
      </c>
      <c r="I31" s="283" t="s">
        <v>68</v>
      </c>
      <c r="J31" s="186">
        <v>45532</v>
      </c>
      <c r="K31" s="186">
        <v>45532</v>
      </c>
      <c r="L31" s="67">
        <v>13</v>
      </c>
      <c r="M31" s="45"/>
      <c r="N31" s="45"/>
      <c r="O31" s="45"/>
      <c r="P31" s="45"/>
      <c r="Q31" s="45"/>
      <c r="R31" s="45"/>
      <c r="S31" s="45"/>
      <c r="T31" s="45"/>
      <c r="U31" s="45"/>
      <c r="V31" s="39"/>
      <c r="W31" s="39"/>
      <c r="X31" s="39"/>
      <c r="Y31" s="39"/>
      <c r="Z31" s="39"/>
      <c r="AA31" s="39"/>
      <c r="AB31" s="39"/>
      <c r="AC31" s="39"/>
      <c r="AD31" s="39"/>
      <c r="AE31" s="39"/>
      <c r="AF31" s="39"/>
      <c r="AG31" s="39"/>
      <c r="AH31" s="39"/>
      <c r="AI31" s="39"/>
      <c r="AJ31" s="60"/>
      <c r="AK31" s="60"/>
    </row>
    <row r="32" spans="1:37" ht="111" customHeight="1" x14ac:dyDescent="0.35">
      <c r="B32" s="753"/>
      <c r="C32" s="102" t="s">
        <v>2054</v>
      </c>
      <c r="D32" s="102" t="s">
        <v>2109</v>
      </c>
      <c r="E32" s="251" t="s">
        <v>67</v>
      </c>
      <c r="F32" s="102">
        <v>200</v>
      </c>
      <c r="G32" s="102" t="s">
        <v>73</v>
      </c>
      <c r="H32" s="81">
        <v>453360000</v>
      </c>
      <c r="I32" s="283" t="s">
        <v>93</v>
      </c>
      <c r="J32" s="186">
        <v>45532</v>
      </c>
      <c r="K32" s="186">
        <v>45532</v>
      </c>
      <c r="L32" s="67"/>
      <c r="M32" s="45"/>
      <c r="N32" s="45"/>
      <c r="O32" s="45"/>
      <c r="P32" s="45">
        <v>19</v>
      </c>
      <c r="Q32" s="45"/>
      <c r="R32" s="45"/>
      <c r="S32" s="45"/>
      <c r="T32" s="45"/>
      <c r="U32" s="45"/>
      <c r="V32" s="39"/>
      <c r="W32" s="39"/>
      <c r="X32" s="39"/>
      <c r="Y32" s="39"/>
      <c r="Z32" s="39"/>
      <c r="AA32" s="39"/>
      <c r="AB32" s="39"/>
      <c r="AC32" s="39"/>
      <c r="AD32" s="39"/>
      <c r="AE32" s="39"/>
      <c r="AF32" s="39"/>
      <c r="AG32" s="39"/>
      <c r="AH32" s="39"/>
      <c r="AI32" s="39"/>
      <c r="AJ32" s="60"/>
      <c r="AK32" s="60"/>
    </row>
    <row r="33" spans="1:37" ht="28.4" customHeight="1" x14ac:dyDescent="0.35">
      <c r="A33" s="39"/>
      <c r="B33" s="39"/>
      <c r="C33" s="39"/>
      <c r="D33" s="56"/>
      <c r="E33" s="56"/>
      <c r="F33" s="56"/>
      <c r="G33" s="56"/>
      <c r="H33" s="56"/>
      <c r="I33" s="56"/>
      <c r="J33" s="56"/>
      <c r="K33" s="56"/>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60"/>
      <c r="AK33" s="60"/>
    </row>
    <row r="34" spans="1:37" ht="28.4" customHeight="1" x14ac:dyDescent="0.35">
      <c r="A34" s="39"/>
      <c r="B34" s="834" t="s">
        <v>1720</v>
      </c>
      <c r="C34" s="836"/>
      <c r="D34" s="836"/>
      <c r="E34" s="836"/>
      <c r="F34" s="836"/>
      <c r="G34" s="836"/>
      <c r="H34" s="836"/>
      <c r="I34" s="835"/>
      <c r="J34" s="77"/>
      <c r="K34" s="77"/>
      <c r="L34" s="884" t="s">
        <v>1732</v>
      </c>
      <c r="M34" s="891"/>
      <c r="N34" s="891"/>
      <c r="O34" s="891"/>
      <c r="P34" s="891"/>
      <c r="Q34" s="891"/>
      <c r="R34" s="891"/>
      <c r="S34" s="891"/>
      <c r="T34" s="891"/>
      <c r="U34" s="885"/>
      <c r="V34" s="39"/>
      <c r="W34" s="39"/>
      <c r="X34" s="39"/>
      <c r="Y34" s="39"/>
      <c r="Z34" s="39"/>
      <c r="AA34" s="39"/>
      <c r="AB34" s="39"/>
      <c r="AC34" s="39"/>
      <c r="AD34" s="39"/>
      <c r="AE34" s="39"/>
      <c r="AF34" s="39"/>
      <c r="AG34" s="39"/>
      <c r="AH34" s="39"/>
      <c r="AI34" s="39"/>
      <c r="AJ34" s="60"/>
      <c r="AK34" s="60"/>
    </row>
    <row r="35" spans="1:37" ht="47.15" customHeight="1" x14ac:dyDescent="0.35">
      <c r="A35" s="43"/>
      <c r="B35" s="179" t="s">
        <v>1463</v>
      </c>
      <c r="C35" s="179" t="s">
        <v>1682</v>
      </c>
      <c r="D35" s="179" t="s">
        <v>1683</v>
      </c>
      <c r="E35" s="179" t="s">
        <v>1684</v>
      </c>
      <c r="F35" s="179" t="s">
        <v>1685</v>
      </c>
      <c r="G35" s="179" t="s">
        <v>1686</v>
      </c>
      <c r="H35" s="179" t="s">
        <v>1687</v>
      </c>
      <c r="I35" s="293" t="s">
        <v>1721</v>
      </c>
      <c r="J35" s="187" t="s">
        <v>1873</v>
      </c>
      <c r="K35" s="187" t="s">
        <v>1723</v>
      </c>
      <c r="L35" s="183" t="s">
        <v>1634</v>
      </c>
      <c r="M35" s="183" t="s">
        <v>1637</v>
      </c>
      <c r="N35" s="183" t="s">
        <v>1640</v>
      </c>
      <c r="O35" s="183" t="s">
        <v>1643</v>
      </c>
      <c r="P35" s="183" t="s">
        <v>1646</v>
      </c>
      <c r="Q35" s="184" t="s">
        <v>1733</v>
      </c>
      <c r="R35" s="184" t="s">
        <v>1734</v>
      </c>
      <c r="S35" s="184" t="s">
        <v>1735</v>
      </c>
      <c r="T35" s="184" t="s">
        <v>1736</v>
      </c>
      <c r="U35" s="184" t="s">
        <v>1737</v>
      </c>
      <c r="V35" s="60"/>
      <c r="W35" s="60"/>
      <c r="X35" s="60"/>
      <c r="Y35" s="60"/>
      <c r="Z35" s="60"/>
      <c r="AA35" s="60"/>
      <c r="AB35" s="60"/>
      <c r="AC35" s="60"/>
      <c r="AD35" s="60"/>
      <c r="AE35" s="60"/>
      <c r="AF35" s="60"/>
      <c r="AG35" s="60"/>
      <c r="AH35" s="60"/>
      <c r="AI35" s="60"/>
      <c r="AJ35" s="60"/>
      <c r="AK35" s="60"/>
    </row>
    <row r="36" spans="1:37" ht="59.25" customHeight="1" x14ac:dyDescent="0.35">
      <c r="A36" s="43"/>
      <c r="B36" s="753" t="s">
        <v>1492</v>
      </c>
      <c r="C36" s="83" t="s">
        <v>2110</v>
      </c>
      <c r="D36" s="274" t="s">
        <v>1956</v>
      </c>
      <c r="E36" s="221" t="s">
        <v>67</v>
      </c>
      <c r="F36" s="42">
        <v>24691</v>
      </c>
      <c r="G36" s="221" t="s">
        <v>41</v>
      </c>
      <c r="H36" s="81">
        <v>1088277220</v>
      </c>
      <c r="I36" s="81" t="s">
        <v>93</v>
      </c>
      <c r="J36" s="272" t="s">
        <v>93</v>
      </c>
      <c r="K36" s="186">
        <v>45441</v>
      </c>
      <c r="L36" s="67">
        <v>1</v>
      </c>
      <c r="M36" s="67"/>
      <c r="N36" s="67"/>
      <c r="O36" s="67"/>
      <c r="P36" s="67"/>
      <c r="Q36" s="45"/>
      <c r="R36" s="45"/>
      <c r="S36" s="45"/>
      <c r="T36" s="45"/>
      <c r="U36" s="45"/>
      <c r="V36" s="39"/>
      <c r="W36" s="39"/>
      <c r="X36" s="39"/>
      <c r="Y36" s="39"/>
      <c r="Z36" s="39"/>
      <c r="AA36" s="39"/>
      <c r="AB36" s="39"/>
      <c r="AC36" s="39"/>
      <c r="AD36" s="39"/>
      <c r="AE36" s="39"/>
      <c r="AF36" s="39"/>
      <c r="AG36" s="39"/>
      <c r="AH36" s="39"/>
      <c r="AI36" s="39"/>
      <c r="AJ36" s="60"/>
      <c r="AK36" s="60"/>
    </row>
    <row r="37" spans="1:37" ht="59.25" customHeight="1" x14ac:dyDescent="0.35">
      <c r="A37" s="43"/>
      <c r="B37" s="753"/>
      <c r="C37" s="42" t="s">
        <v>2055</v>
      </c>
      <c r="D37" s="274" t="s">
        <v>1956</v>
      </c>
      <c r="E37" s="221" t="s">
        <v>67</v>
      </c>
      <c r="F37" s="42">
        <v>10432</v>
      </c>
      <c r="G37" s="221" t="s">
        <v>41</v>
      </c>
      <c r="H37" s="81">
        <v>1088277220</v>
      </c>
      <c r="I37" s="81" t="s">
        <v>93</v>
      </c>
      <c r="J37" s="272" t="s">
        <v>93</v>
      </c>
      <c r="K37" s="186">
        <v>45441</v>
      </c>
      <c r="L37" s="67">
        <v>1</v>
      </c>
      <c r="M37" s="67"/>
      <c r="N37" s="67"/>
      <c r="O37" s="67"/>
      <c r="P37" s="67"/>
      <c r="Q37" s="45"/>
      <c r="R37" s="45"/>
      <c r="S37" s="45"/>
      <c r="T37" s="45"/>
      <c r="U37" s="45"/>
      <c r="V37" s="39"/>
      <c r="W37" s="39"/>
      <c r="X37" s="39"/>
      <c r="Y37" s="39"/>
      <c r="Z37" s="39"/>
      <c r="AA37" s="39"/>
      <c r="AB37" s="39"/>
      <c r="AC37" s="39"/>
      <c r="AD37" s="39"/>
      <c r="AE37" s="39"/>
      <c r="AF37" s="39"/>
      <c r="AG37" s="39"/>
      <c r="AH37" s="39"/>
      <c r="AI37" s="39"/>
      <c r="AJ37" s="60"/>
      <c r="AK37" s="60"/>
    </row>
    <row r="38" spans="1:37" ht="58.5" customHeight="1" x14ac:dyDescent="0.35">
      <c r="A38" s="343"/>
      <c r="B38" s="753"/>
      <c r="C38" s="221" t="s">
        <v>817</v>
      </c>
      <c r="D38" s="344" t="s">
        <v>1956</v>
      </c>
      <c r="E38" s="221" t="s">
        <v>67</v>
      </c>
      <c r="F38" s="221">
        <v>9706</v>
      </c>
      <c r="G38" s="221" t="s">
        <v>41</v>
      </c>
      <c r="H38" s="81">
        <v>1088277220</v>
      </c>
      <c r="I38" s="81" t="s">
        <v>93</v>
      </c>
      <c r="J38" s="272" t="s">
        <v>93</v>
      </c>
      <c r="K38" s="276">
        <v>45441</v>
      </c>
      <c r="L38" s="67">
        <v>1</v>
      </c>
      <c r="M38" s="67"/>
      <c r="N38" s="67"/>
      <c r="O38" s="67"/>
      <c r="P38" s="67"/>
      <c r="Q38" s="67"/>
      <c r="R38" s="67"/>
      <c r="S38" s="67"/>
      <c r="T38" s="67"/>
      <c r="U38" s="67"/>
      <c r="AJ38" s="345"/>
      <c r="AK38" s="345"/>
    </row>
    <row r="39" spans="1:37" ht="58.5" customHeight="1" x14ac:dyDescent="0.35">
      <c r="A39" s="343"/>
      <c r="B39" s="753"/>
      <c r="C39" s="221" t="s">
        <v>295</v>
      </c>
      <c r="D39" s="344" t="s">
        <v>2538</v>
      </c>
      <c r="E39" s="221" t="s">
        <v>67</v>
      </c>
      <c r="F39" s="221">
        <v>14890</v>
      </c>
      <c r="G39" s="221" t="s">
        <v>98</v>
      </c>
      <c r="H39" s="81">
        <v>1088465630</v>
      </c>
      <c r="I39" s="81" t="s">
        <v>93</v>
      </c>
      <c r="J39" s="272" t="s">
        <v>93</v>
      </c>
      <c r="K39" s="336">
        <v>45922</v>
      </c>
      <c r="L39" s="67">
        <v>1</v>
      </c>
      <c r="M39" s="67"/>
      <c r="N39" s="67"/>
      <c r="O39" s="67"/>
      <c r="P39" s="67"/>
      <c r="Q39" s="67"/>
      <c r="R39" s="67"/>
      <c r="S39" s="67"/>
      <c r="T39" s="67"/>
      <c r="U39" s="67"/>
      <c r="AJ39" s="345"/>
      <c r="AK39" s="345"/>
    </row>
    <row r="40" spans="1:37" ht="58.5" customHeight="1" x14ac:dyDescent="0.35">
      <c r="A40" s="343"/>
      <c r="B40" s="753"/>
      <c r="C40" s="221" t="s">
        <v>366</v>
      </c>
      <c r="D40" s="344" t="s">
        <v>2538</v>
      </c>
      <c r="E40" s="221" t="s">
        <v>67</v>
      </c>
      <c r="F40" s="221">
        <v>12000</v>
      </c>
      <c r="G40" s="221" t="s">
        <v>98</v>
      </c>
      <c r="H40" s="81">
        <v>1217299790</v>
      </c>
      <c r="I40" s="81" t="s">
        <v>93</v>
      </c>
      <c r="J40" s="272" t="s">
        <v>93</v>
      </c>
      <c r="K40" s="336">
        <v>45922</v>
      </c>
      <c r="L40" s="67">
        <v>1</v>
      </c>
      <c r="M40" s="67"/>
      <c r="N40" s="67"/>
      <c r="O40" s="67"/>
      <c r="P40" s="67"/>
      <c r="Q40" s="67"/>
      <c r="R40" s="67"/>
      <c r="S40" s="67"/>
      <c r="T40" s="67"/>
      <c r="U40" s="67"/>
      <c r="AJ40" s="345"/>
      <c r="AK40" s="345"/>
    </row>
    <row r="41" spans="1:37" ht="58.5" customHeight="1" x14ac:dyDescent="0.35">
      <c r="A41" s="343"/>
      <c r="B41" s="753"/>
      <c r="C41" s="221" t="s">
        <v>1900</v>
      </c>
      <c r="D41" s="344" t="s">
        <v>2538</v>
      </c>
      <c r="E41" s="221" t="s">
        <v>67</v>
      </c>
      <c r="F41" s="221">
        <v>9220</v>
      </c>
      <c r="G41" s="221" t="s">
        <v>98</v>
      </c>
      <c r="H41" s="81">
        <v>1088465630</v>
      </c>
      <c r="I41" s="81" t="s">
        <v>93</v>
      </c>
      <c r="J41" s="272" t="s">
        <v>93</v>
      </c>
      <c r="K41" s="336">
        <v>45922</v>
      </c>
      <c r="L41" s="67">
        <v>1</v>
      </c>
      <c r="M41" s="67"/>
      <c r="N41" s="67"/>
      <c r="O41" s="67"/>
      <c r="P41" s="67"/>
      <c r="Q41" s="67"/>
      <c r="R41" s="67"/>
      <c r="S41" s="67"/>
      <c r="T41" s="67"/>
      <c r="U41" s="67"/>
      <c r="AJ41" s="345"/>
      <c r="AK41" s="345"/>
    </row>
    <row r="42" spans="1:37" ht="58.5" customHeight="1" x14ac:dyDescent="0.35">
      <c r="A42" s="343"/>
      <c r="B42" s="753"/>
      <c r="C42" s="221" t="s">
        <v>941</v>
      </c>
      <c r="D42" s="344" t="s">
        <v>2538</v>
      </c>
      <c r="E42" s="221" t="s">
        <v>67</v>
      </c>
      <c r="F42" s="221">
        <v>5831</v>
      </c>
      <c r="G42" s="221" t="s">
        <v>41</v>
      </c>
      <c r="H42" s="81">
        <v>1088465630</v>
      </c>
      <c r="I42" s="81" t="s">
        <v>93</v>
      </c>
      <c r="J42" s="272" t="s">
        <v>93</v>
      </c>
      <c r="K42" s="336">
        <v>45922</v>
      </c>
      <c r="L42" s="67">
        <v>1</v>
      </c>
      <c r="M42" s="67"/>
      <c r="N42" s="67"/>
      <c r="O42" s="67"/>
      <c r="P42" s="67"/>
      <c r="Q42" s="67"/>
      <c r="R42" s="67"/>
      <c r="S42" s="67"/>
      <c r="T42" s="67"/>
      <c r="U42" s="67"/>
      <c r="AJ42" s="345"/>
      <c r="AK42" s="345"/>
    </row>
    <row r="43" spans="1:37" ht="58.5" customHeight="1" x14ac:dyDescent="0.35">
      <c r="A43" s="343"/>
      <c r="B43" s="753"/>
      <c r="C43" s="221" t="s">
        <v>2684</v>
      </c>
      <c r="D43" s="344" t="s">
        <v>2538</v>
      </c>
      <c r="E43" s="221" t="s">
        <v>67</v>
      </c>
      <c r="F43" s="221">
        <v>16468</v>
      </c>
      <c r="G43" s="221" t="s">
        <v>98</v>
      </c>
      <c r="H43" s="81">
        <v>1217299790</v>
      </c>
      <c r="I43" s="81" t="s">
        <v>93</v>
      </c>
      <c r="J43" s="272" t="s">
        <v>93</v>
      </c>
      <c r="K43" s="336">
        <v>45922</v>
      </c>
      <c r="L43" s="67">
        <v>1</v>
      </c>
      <c r="M43" s="67"/>
      <c r="N43" s="67"/>
      <c r="O43" s="67"/>
      <c r="P43" s="67"/>
      <c r="Q43" s="67"/>
      <c r="R43" s="67"/>
      <c r="S43" s="67"/>
      <c r="T43" s="67"/>
      <c r="U43" s="67"/>
      <c r="AJ43" s="345"/>
      <c r="AK43" s="345"/>
    </row>
    <row r="44" spans="1:37" ht="15" customHeight="1" x14ac:dyDescent="0.35">
      <c r="A44" s="39"/>
      <c r="B44" s="39"/>
      <c r="C44" s="39"/>
      <c r="D44" s="56"/>
      <c r="E44" s="56"/>
      <c r="F44" s="56"/>
      <c r="G44" s="56"/>
      <c r="H44" s="56"/>
      <c r="I44" s="56"/>
      <c r="J44" s="56"/>
      <c r="K44" s="56"/>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60"/>
      <c r="AK44" s="60"/>
    </row>
    <row r="45" spans="1:37" ht="28.4" customHeight="1" x14ac:dyDescent="0.35">
      <c r="A45" s="39"/>
      <c r="B45" s="834" t="s">
        <v>1720</v>
      </c>
      <c r="C45" s="836"/>
      <c r="D45" s="836"/>
      <c r="E45" s="836"/>
      <c r="F45" s="836"/>
      <c r="G45" s="836"/>
      <c r="H45" s="836"/>
      <c r="I45" s="902"/>
      <c r="J45" s="77"/>
      <c r="K45" s="77"/>
      <c r="L45" s="884" t="s">
        <v>1738</v>
      </c>
      <c r="M45" s="891"/>
      <c r="N45" s="891"/>
      <c r="O45" s="891"/>
      <c r="P45" s="891"/>
      <c r="Q45" s="891"/>
      <c r="R45" s="891"/>
      <c r="S45" s="891"/>
      <c r="T45" s="891"/>
      <c r="U45" s="885"/>
      <c r="V45" s="39"/>
      <c r="W45" s="39"/>
      <c r="X45" s="39"/>
      <c r="Y45" s="39"/>
      <c r="Z45" s="39"/>
      <c r="AA45" s="39"/>
      <c r="AB45" s="39"/>
      <c r="AC45" s="39"/>
      <c r="AD45" s="39"/>
      <c r="AE45" s="39"/>
      <c r="AF45" s="39"/>
      <c r="AG45" s="39"/>
      <c r="AH45" s="39"/>
      <c r="AI45" s="39"/>
      <c r="AJ45" s="60"/>
      <c r="AK45" s="60"/>
    </row>
    <row r="46" spans="1:37" ht="47.15" customHeight="1" x14ac:dyDescent="0.35">
      <c r="A46" s="43"/>
      <c r="B46" s="179" t="s">
        <v>1463</v>
      </c>
      <c r="C46" s="179" t="s">
        <v>1682</v>
      </c>
      <c r="D46" s="179" t="s">
        <v>1683</v>
      </c>
      <c r="E46" s="179" t="s">
        <v>1684</v>
      </c>
      <c r="F46" s="62" t="s">
        <v>1685</v>
      </c>
      <c r="G46" s="179" t="s">
        <v>1686</v>
      </c>
      <c r="H46" s="179" t="s">
        <v>1687</v>
      </c>
      <c r="I46" s="293" t="s">
        <v>1721</v>
      </c>
      <c r="J46" s="187" t="s">
        <v>1873</v>
      </c>
      <c r="K46" s="187" t="s">
        <v>1723</v>
      </c>
      <c r="L46" s="183" t="s">
        <v>1651</v>
      </c>
      <c r="M46" s="183" t="s">
        <v>1654</v>
      </c>
      <c r="N46" s="183" t="s">
        <v>1657</v>
      </c>
      <c r="O46" s="183" t="s">
        <v>1660</v>
      </c>
      <c r="P46" s="184" t="s">
        <v>1739</v>
      </c>
      <c r="Q46" s="184" t="s">
        <v>1740</v>
      </c>
      <c r="R46" s="184" t="s">
        <v>1741</v>
      </c>
      <c r="S46" s="184" t="s">
        <v>1742</v>
      </c>
      <c r="T46" s="184" t="s">
        <v>1743</v>
      </c>
      <c r="U46" s="184" t="s">
        <v>1744</v>
      </c>
      <c r="V46" s="60"/>
      <c r="W46" s="60"/>
      <c r="X46" s="60"/>
      <c r="Y46" s="60"/>
      <c r="Z46" s="60"/>
      <c r="AA46" s="60"/>
      <c r="AB46" s="60"/>
      <c r="AC46" s="60"/>
      <c r="AD46" s="60"/>
      <c r="AE46" s="60"/>
      <c r="AF46" s="60"/>
      <c r="AG46" s="60"/>
      <c r="AH46" s="60"/>
      <c r="AI46" s="60"/>
      <c r="AJ46" s="60"/>
      <c r="AK46" s="60"/>
    </row>
    <row r="47" spans="1:37" x14ac:dyDescent="0.35">
      <c r="A47" s="43"/>
      <c r="B47" s="892" t="s">
        <v>1500</v>
      </c>
      <c r="C47" s="42"/>
      <c r="D47" s="42"/>
      <c r="E47" s="42"/>
      <c r="F47" s="42"/>
      <c r="G47" s="42"/>
      <c r="H47" s="81"/>
      <c r="I47" s="272"/>
      <c r="J47" s="81"/>
      <c r="K47" s="81"/>
      <c r="L47" s="45"/>
      <c r="M47" s="45"/>
      <c r="N47" s="45"/>
      <c r="O47" s="45"/>
      <c r="P47" s="45"/>
      <c r="Q47" s="45"/>
      <c r="R47" s="45"/>
      <c r="S47" s="45"/>
      <c r="T47" s="45"/>
      <c r="U47" s="45"/>
      <c r="V47" s="39"/>
      <c r="W47" s="39"/>
      <c r="X47" s="39"/>
      <c r="Y47" s="39"/>
      <c r="Z47" s="39"/>
      <c r="AA47" s="39"/>
      <c r="AB47" s="39"/>
      <c r="AC47" s="39"/>
      <c r="AD47" s="39"/>
      <c r="AE47" s="39"/>
      <c r="AF47" s="39"/>
      <c r="AG47" s="39"/>
      <c r="AH47" s="39"/>
      <c r="AI47" s="39"/>
      <c r="AJ47" s="60"/>
      <c r="AK47" s="60"/>
    </row>
    <row r="48" spans="1:37" hidden="1" x14ac:dyDescent="0.35">
      <c r="A48" s="43"/>
      <c r="B48" s="893"/>
      <c r="C48" s="42"/>
      <c r="D48" s="42"/>
      <c r="E48" s="42"/>
      <c r="F48" s="42"/>
      <c r="G48" s="42"/>
      <c r="H48" s="81"/>
      <c r="I48" s="272"/>
      <c r="J48" s="81"/>
      <c r="K48" s="81"/>
      <c r="L48" s="45"/>
      <c r="M48" s="45"/>
      <c r="N48" s="45"/>
      <c r="O48" s="45"/>
      <c r="P48" s="45"/>
      <c r="Q48" s="45"/>
      <c r="R48" s="45"/>
      <c r="S48" s="45"/>
      <c r="T48" s="45"/>
      <c r="U48" s="45"/>
      <c r="V48" s="39"/>
      <c r="W48" s="39"/>
      <c r="X48" s="39"/>
      <c r="Y48" s="39"/>
      <c r="Z48" s="39"/>
      <c r="AA48" s="39"/>
      <c r="AB48" s="39"/>
      <c r="AC48" s="39"/>
      <c r="AD48" s="39"/>
      <c r="AE48" s="39"/>
      <c r="AF48" s="39"/>
      <c r="AG48" s="39"/>
      <c r="AH48" s="39"/>
      <c r="AI48" s="39"/>
      <c r="AJ48" s="60"/>
      <c r="AK48" s="60"/>
    </row>
    <row r="49" spans="1:37" hidden="1" x14ac:dyDescent="0.35">
      <c r="A49" s="43"/>
      <c r="B49" s="893"/>
      <c r="C49" s="83"/>
      <c r="D49" s="42"/>
      <c r="E49" s="42"/>
      <c r="F49" s="42"/>
      <c r="G49" s="42"/>
      <c r="H49" s="81"/>
      <c r="I49" s="272"/>
      <c r="J49" s="81"/>
      <c r="K49" s="81"/>
      <c r="L49" s="45"/>
      <c r="M49" s="45"/>
      <c r="N49" s="45"/>
      <c r="O49" s="45"/>
      <c r="P49" s="45"/>
      <c r="Q49" s="45"/>
      <c r="R49" s="45"/>
      <c r="S49" s="45"/>
      <c r="T49" s="45"/>
      <c r="U49" s="45"/>
      <c r="V49" s="39"/>
      <c r="W49" s="39"/>
      <c r="X49" s="39"/>
      <c r="Y49" s="39"/>
      <c r="Z49" s="39"/>
      <c r="AA49" s="39"/>
      <c r="AB49" s="39"/>
      <c r="AC49" s="39"/>
      <c r="AD49" s="39"/>
      <c r="AE49" s="39"/>
      <c r="AF49" s="39"/>
      <c r="AG49" s="39"/>
      <c r="AH49" s="39"/>
      <c r="AI49" s="39"/>
      <c r="AJ49" s="60"/>
      <c r="AK49" s="60"/>
    </row>
    <row r="50" spans="1:37" hidden="1" x14ac:dyDescent="0.35">
      <c r="A50" s="43"/>
      <c r="B50" s="893"/>
      <c r="C50" s="83"/>
      <c r="D50" s="42"/>
      <c r="E50" s="42"/>
      <c r="F50" s="42"/>
      <c r="G50" s="42"/>
      <c r="H50" s="81"/>
      <c r="I50" s="272"/>
      <c r="J50" s="81"/>
      <c r="K50" s="81"/>
      <c r="L50" s="45"/>
      <c r="M50" s="45"/>
      <c r="N50" s="45"/>
      <c r="O50" s="45"/>
      <c r="P50" s="45"/>
      <c r="Q50" s="45"/>
      <c r="R50" s="45"/>
      <c r="S50" s="45"/>
      <c r="T50" s="45"/>
      <c r="U50" s="45"/>
      <c r="V50" s="39"/>
      <c r="W50" s="39"/>
      <c r="X50" s="39"/>
      <c r="Y50" s="39"/>
      <c r="Z50" s="39"/>
      <c r="AA50" s="39"/>
      <c r="AB50" s="39"/>
      <c r="AC50" s="39"/>
      <c r="AD50" s="39"/>
      <c r="AE50" s="39"/>
      <c r="AF50" s="39"/>
      <c r="AG50" s="39"/>
      <c r="AH50" s="39"/>
      <c r="AI50" s="39"/>
      <c r="AJ50" s="60"/>
      <c r="AK50" s="60"/>
    </row>
    <row r="51" spans="1:37" ht="20.25" customHeight="1" x14ac:dyDescent="0.35">
      <c r="A51" s="39"/>
      <c r="B51" s="39"/>
      <c r="C51" s="39"/>
      <c r="D51" s="56"/>
      <c r="E51" s="56"/>
      <c r="F51" s="56"/>
      <c r="G51" s="56"/>
      <c r="H51" s="56"/>
      <c r="J51" s="56"/>
      <c r="K51" s="56"/>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60"/>
      <c r="AK51" s="60"/>
    </row>
    <row r="52" spans="1:37" ht="28.4" customHeight="1" x14ac:dyDescent="0.35">
      <c r="A52" s="39"/>
      <c r="B52" s="834" t="s">
        <v>1720</v>
      </c>
      <c r="C52" s="836"/>
      <c r="D52" s="836"/>
      <c r="E52" s="836"/>
      <c r="F52" s="836"/>
      <c r="G52" s="836"/>
      <c r="H52" s="836"/>
      <c r="I52" s="902"/>
      <c r="J52" s="77"/>
      <c r="K52" s="77"/>
      <c r="L52" s="884" t="s">
        <v>1738</v>
      </c>
      <c r="M52" s="891"/>
      <c r="N52" s="891"/>
      <c r="O52" s="891"/>
      <c r="P52" s="891"/>
      <c r="Q52" s="891"/>
      <c r="R52" s="891"/>
      <c r="S52" s="891"/>
      <c r="T52" s="891"/>
      <c r="U52" s="885"/>
      <c r="V52" s="39"/>
      <c r="W52" s="39"/>
      <c r="X52" s="39"/>
      <c r="Y52" s="39"/>
      <c r="Z52" s="39"/>
      <c r="AA52" s="39"/>
      <c r="AB52" s="39"/>
      <c r="AC52" s="39"/>
      <c r="AD52" s="39"/>
      <c r="AE52" s="39"/>
      <c r="AF52" s="39"/>
      <c r="AG52" s="39"/>
      <c r="AH52" s="39"/>
      <c r="AI52" s="39"/>
      <c r="AJ52" s="60"/>
      <c r="AK52" s="60"/>
    </row>
    <row r="53" spans="1:37" ht="47.15" customHeight="1" x14ac:dyDescent="0.35">
      <c r="A53" s="43"/>
      <c r="B53" s="179" t="s">
        <v>1463</v>
      </c>
      <c r="C53" s="179" t="s">
        <v>1682</v>
      </c>
      <c r="D53" s="179" t="s">
        <v>1683</v>
      </c>
      <c r="E53" s="179" t="s">
        <v>1684</v>
      </c>
      <c r="F53" s="62" t="s">
        <v>1685</v>
      </c>
      <c r="G53" s="179" t="s">
        <v>1686</v>
      </c>
      <c r="H53" s="179" t="s">
        <v>1687</v>
      </c>
      <c r="I53" s="293" t="s">
        <v>1721</v>
      </c>
      <c r="J53" s="187" t="s">
        <v>1873</v>
      </c>
      <c r="K53" s="187" t="s">
        <v>1723</v>
      </c>
      <c r="L53" s="183" t="s">
        <v>1664</v>
      </c>
      <c r="M53" s="183" t="s">
        <v>1667</v>
      </c>
      <c r="N53" s="183" t="s">
        <v>1670</v>
      </c>
      <c r="O53" s="183" t="s">
        <v>1673</v>
      </c>
      <c r="P53" s="184" t="s">
        <v>1745</v>
      </c>
      <c r="Q53" s="184" t="s">
        <v>1740</v>
      </c>
      <c r="R53" s="184" t="s">
        <v>1741</v>
      </c>
      <c r="S53" s="184" t="s">
        <v>1742</v>
      </c>
      <c r="T53" s="184" t="s">
        <v>1743</v>
      </c>
      <c r="U53" s="184" t="s">
        <v>1744</v>
      </c>
      <c r="V53" s="60"/>
      <c r="W53" s="60"/>
      <c r="X53" s="60"/>
      <c r="Y53" s="60"/>
      <c r="Z53" s="60"/>
      <c r="AA53" s="60"/>
      <c r="AB53" s="60"/>
      <c r="AC53" s="60"/>
      <c r="AD53" s="60"/>
      <c r="AE53" s="60"/>
      <c r="AF53" s="60"/>
      <c r="AG53" s="60"/>
      <c r="AH53" s="60"/>
      <c r="AI53" s="60"/>
      <c r="AJ53" s="60"/>
      <c r="AK53" s="60"/>
    </row>
    <row r="54" spans="1:37" ht="75.75" customHeight="1" x14ac:dyDescent="0.35">
      <c r="A54" s="43"/>
      <c r="B54" s="42" t="s">
        <v>1746</v>
      </c>
      <c r="C54" s="83" t="s">
        <v>2057</v>
      </c>
      <c r="D54" s="274" t="s">
        <v>1957</v>
      </c>
      <c r="E54" s="42" t="s">
        <v>67</v>
      </c>
      <c r="F54" s="42">
        <v>2830</v>
      </c>
      <c r="G54" s="42" t="s">
        <v>73</v>
      </c>
      <c r="H54" s="81">
        <v>2497215000</v>
      </c>
      <c r="I54" s="272" t="s">
        <v>114</v>
      </c>
      <c r="J54" s="275" t="s">
        <v>68</v>
      </c>
      <c r="K54" s="276">
        <v>45587</v>
      </c>
      <c r="L54" s="45"/>
      <c r="M54" s="45"/>
      <c r="N54" s="45">
        <v>10</v>
      </c>
      <c r="O54" s="45"/>
      <c r="P54" s="45"/>
      <c r="Q54" s="45"/>
      <c r="R54" s="45"/>
      <c r="S54" s="45"/>
      <c r="T54" s="45"/>
      <c r="U54" s="45"/>
      <c r="V54" s="39"/>
      <c r="W54" s="39"/>
      <c r="X54" s="39"/>
      <c r="Y54" s="39"/>
      <c r="Z54" s="39"/>
      <c r="AA54" s="39"/>
      <c r="AB54" s="39"/>
      <c r="AC54" s="39"/>
      <c r="AD54" s="39"/>
      <c r="AE54" s="39"/>
      <c r="AF54" s="39"/>
      <c r="AG54" s="39"/>
      <c r="AH54" s="39"/>
      <c r="AI54" s="39"/>
      <c r="AJ54" s="60"/>
      <c r="AK54" s="60"/>
    </row>
    <row r="55" spans="1:37" ht="24.75" customHeight="1" x14ac:dyDescent="0.35">
      <c r="A55" s="39"/>
      <c r="B55" s="834" t="s">
        <v>1720</v>
      </c>
      <c r="C55" s="836"/>
      <c r="D55" s="836"/>
      <c r="E55" s="836"/>
      <c r="F55" s="836"/>
      <c r="G55" s="836"/>
      <c r="H55" s="836"/>
      <c r="I55" s="902"/>
      <c r="J55" s="77"/>
      <c r="K55" s="77"/>
      <c r="L55" s="884" t="s">
        <v>1738</v>
      </c>
      <c r="M55" s="891"/>
      <c r="N55" s="891"/>
      <c r="O55" s="891"/>
      <c r="P55" s="891"/>
      <c r="Q55" s="891"/>
      <c r="R55" s="891"/>
      <c r="S55" s="891"/>
      <c r="T55" s="891"/>
      <c r="U55" s="885"/>
      <c r="V55" s="39"/>
      <c r="W55" s="39"/>
      <c r="X55" s="39"/>
      <c r="Y55" s="39"/>
      <c r="Z55" s="39"/>
      <c r="AA55" s="39"/>
      <c r="AB55" s="39"/>
      <c r="AC55" s="39"/>
      <c r="AD55" s="39"/>
      <c r="AE55" s="39"/>
      <c r="AF55" s="39"/>
      <c r="AG55" s="39"/>
      <c r="AH55" s="39"/>
      <c r="AI55" s="39"/>
      <c r="AJ55" s="60"/>
      <c r="AK55" s="60"/>
    </row>
    <row r="56" spans="1:37" ht="0.75" customHeight="1" x14ac:dyDescent="0.35">
      <c r="A56" s="43"/>
      <c r="B56" s="513" t="s">
        <v>1463</v>
      </c>
      <c r="C56" s="513" t="s">
        <v>1682</v>
      </c>
      <c r="D56" s="513" t="s">
        <v>1683</v>
      </c>
      <c r="E56" s="179" t="s">
        <v>1684</v>
      </c>
      <c r="F56" s="179" t="s">
        <v>1685</v>
      </c>
      <c r="G56" s="179" t="s">
        <v>1686</v>
      </c>
      <c r="H56" s="179" t="s">
        <v>1687</v>
      </c>
      <c r="I56" s="510" t="s">
        <v>1721</v>
      </c>
      <c r="J56" s="187" t="s">
        <v>1873</v>
      </c>
      <c r="K56" s="187" t="s">
        <v>1723</v>
      </c>
      <c r="L56" s="184" t="s">
        <v>1747</v>
      </c>
      <c r="M56" s="184" t="s">
        <v>1748</v>
      </c>
      <c r="N56" s="184" t="s">
        <v>1749</v>
      </c>
      <c r="O56" s="184" t="s">
        <v>1750</v>
      </c>
      <c r="P56" s="184" t="s">
        <v>1751</v>
      </c>
      <c r="Q56" s="184" t="s">
        <v>1752</v>
      </c>
      <c r="R56" s="184" t="s">
        <v>1753</v>
      </c>
      <c r="S56" s="184" t="s">
        <v>1754</v>
      </c>
      <c r="T56" s="184" t="s">
        <v>1755</v>
      </c>
      <c r="U56" s="184" t="s">
        <v>1756</v>
      </c>
      <c r="V56" s="60"/>
      <c r="W56" s="60"/>
      <c r="X56" s="60"/>
      <c r="Y56" s="60"/>
      <c r="Z56" s="60"/>
      <c r="AA56" s="60"/>
      <c r="AB56" s="60"/>
      <c r="AC56" s="60"/>
      <c r="AD56" s="60"/>
      <c r="AE56" s="60"/>
      <c r="AF56" s="60"/>
      <c r="AG56" s="60"/>
      <c r="AH56" s="60"/>
      <c r="AI56" s="60"/>
      <c r="AJ56" s="60"/>
      <c r="AK56" s="60"/>
    </row>
    <row r="57" spans="1:37" hidden="1" x14ac:dyDescent="0.35">
      <c r="A57" s="43"/>
      <c r="B57" s="892" t="s">
        <v>1693</v>
      </c>
      <c r="C57" s="42"/>
      <c r="D57" s="42"/>
      <c r="E57" s="42"/>
      <c r="F57" s="42"/>
      <c r="G57" s="42"/>
      <c r="H57" s="81"/>
      <c r="I57" s="272"/>
      <c r="J57" s="81"/>
      <c r="K57" s="81"/>
      <c r="L57" s="45"/>
      <c r="M57" s="45"/>
      <c r="N57" s="45"/>
      <c r="O57" s="45"/>
      <c r="P57" s="45"/>
      <c r="Q57" s="45"/>
      <c r="R57" s="45"/>
      <c r="S57" s="45"/>
      <c r="T57" s="45"/>
      <c r="U57" s="45"/>
      <c r="V57" s="39"/>
      <c r="W57" s="39"/>
      <c r="X57" s="39"/>
      <c r="Y57" s="39"/>
      <c r="Z57" s="39"/>
      <c r="AA57" s="39"/>
      <c r="AB57" s="39"/>
      <c r="AC57" s="39"/>
      <c r="AD57" s="39"/>
      <c r="AE57" s="39"/>
      <c r="AF57" s="39"/>
      <c r="AG57" s="39"/>
      <c r="AH57" s="39"/>
      <c r="AI57" s="39"/>
      <c r="AJ57" s="60"/>
      <c r="AK57" s="60"/>
    </row>
    <row r="58" spans="1:37" hidden="1" x14ac:dyDescent="0.35">
      <c r="A58" s="43"/>
      <c r="B58" s="893"/>
      <c r="C58" s="42"/>
      <c r="D58" s="42"/>
      <c r="E58" s="42"/>
      <c r="F58" s="42"/>
      <c r="G58" s="42"/>
      <c r="H58" s="81"/>
      <c r="I58" s="272"/>
      <c r="J58" s="81"/>
      <c r="K58" s="81"/>
      <c r="L58" s="45"/>
      <c r="M58" s="45"/>
      <c r="N58" s="45"/>
      <c r="O58" s="45"/>
      <c r="P58" s="45"/>
      <c r="Q58" s="45"/>
      <c r="R58" s="45"/>
      <c r="S58" s="45"/>
      <c r="T58" s="45"/>
      <c r="U58" s="45"/>
      <c r="V58" s="39"/>
      <c r="W58" s="39"/>
      <c r="X58" s="39"/>
      <c r="Y58" s="39"/>
      <c r="Z58" s="39"/>
      <c r="AA58" s="39"/>
      <c r="AB58" s="39"/>
      <c r="AC58" s="39"/>
      <c r="AD58" s="39"/>
      <c r="AE58" s="39"/>
      <c r="AF58" s="39"/>
      <c r="AG58" s="39"/>
      <c r="AH58" s="39"/>
      <c r="AI58" s="39"/>
      <c r="AJ58" s="60"/>
      <c r="AK58" s="60"/>
    </row>
    <row r="59" spans="1:37" ht="15.75" customHeight="1" x14ac:dyDescent="0.35">
      <c r="A59" s="43"/>
      <c r="B59" s="906"/>
      <c r="C59" s="42"/>
      <c r="D59" s="42"/>
      <c r="E59" s="42"/>
      <c r="F59" s="42"/>
      <c r="G59" s="42"/>
      <c r="H59" s="81"/>
      <c r="I59" s="272"/>
      <c r="J59" s="81"/>
      <c r="K59" s="81"/>
      <c r="L59" s="45"/>
      <c r="M59" s="45"/>
      <c r="N59" s="45"/>
      <c r="O59" s="45"/>
      <c r="P59" s="45"/>
      <c r="Q59" s="45"/>
      <c r="R59" s="45"/>
      <c r="S59" s="45"/>
      <c r="T59" s="45"/>
      <c r="U59" s="45"/>
      <c r="V59" s="39"/>
      <c r="W59" s="39"/>
      <c r="X59" s="39"/>
      <c r="Y59" s="39"/>
      <c r="Z59" s="39"/>
      <c r="AA59" s="39"/>
      <c r="AB59" s="39"/>
      <c r="AC59" s="39"/>
      <c r="AD59" s="39"/>
      <c r="AE59" s="39"/>
      <c r="AF59" s="39"/>
      <c r="AG59" s="39"/>
      <c r="AH59" s="39"/>
      <c r="AI59" s="39"/>
      <c r="AJ59" s="60"/>
      <c r="AK59" s="60"/>
    </row>
    <row r="60" spans="1:37" ht="102" customHeight="1" x14ac:dyDescent="0.35">
      <c r="A60" s="39"/>
      <c r="B60" s="506"/>
      <c r="C60" s="785"/>
      <c r="D60" s="785"/>
      <c r="E60" s="56"/>
      <c r="F60" s="95"/>
      <c r="G60" s="95"/>
      <c r="H60" s="95"/>
      <c r="I60" s="512"/>
      <c r="J60" s="95"/>
      <c r="K60" s="95"/>
      <c r="L60" s="51"/>
      <c r="M60" s="51"/>
      <c r="N60" s="51"/>
      <c r="O60" s="51"/>
      <c r="P60" s="51"/>
      <c r="Q60" s="51"/>
      <c r="R60" s="51"/>
      <c r="S60" s="51"/>
      <c r="T60" s="51"/>
      <c r="U60" s="51"/>
      <c r="V60" s="51"/>
      <c r="W60" s="51"/>
      <c r="X60" s="39"/>
      <c r="Y60" s="39"/>
      <c r="Z60" s="39"/>
      <c r="AA60" s="39"/>
      <c r="AB60" s="39"/>
      <c r="AC60" s="39"/>
      <c r="AD60" s="39"/>
      <c r="AE60" s="39"/>
      <c r="AF60" s="39"/>
      <c r="AG60" s="39"/>
      <c r="AH60" s="39"/>
      <c r="AI60" s="39"/>
      <c r="AJ60" s="60"/>
      <c r="AK60" s="60"/>
    </row>
    <row r="61" spans="1:37" s="55" customFormat="1" x14ac:dyDescent="0.35">
      <c r="A61" s="54"/>
      <c r="B61" s="87" t="s">
        <v>1396</v>
      </c>
      <c r="C61" s="769" t="s">
        <v>2079</v>
      </c>
      <c r="D61" s="769"/>
      <c r="E61" s="185"/>
      <c r="F61" s="96"/>
      <c r="G61" s="96"/>
      <c r="H61" s="96"/>
      <c r="I61" s="305"/>
      <c r="J61" s="96"/>
      <c r="K61" s="96"/>
      <c r="L61" s="84"/>
      <c r="M61" s="84"/>
      <c r="N61" s="84"/>
      <c r="O61" s="84"/>
      <c r="P61" s="84"/>
      <c r="Q61" s="84"/>
      <c r="R61" s="84"/>
      <c r="S61" s="84"/>
      <c r="T61" s="84"/>
      <c r="U61" s="84"/>
      <c r="V61" s="84"/>
      <c r="W61" s="84"/>
      <c r="X61" s="54"/>
      <c r="Y61" s="54"/>
      <c r="Z61" s="54"/>
      <c r="AA61" s="54"/>
      <c r="AB61" s="54"/>
      <c r="AC61" s="54"/>
      <c r="AD61" s="54"/>
      <c r="AE61" s="54"/>
      <c r="AF61" s="54"/>
      <c r="AG61" s="54"/>
      <c r="AH61" s="54"/>
      <c r="AI61" s="54"/>
      <c r="AJ61" s="60"/>
      <c r="AK61" s="60"/>
    </row>
    <row r="62" spans="1:37" x14ac:dyDescent="0.35">
      <c r="A62" s="39"/>
      <c r="B62" s="270" t="str">
        <f>'Información Básica'!B114</f>
        <v xml:space="preserve">ANDRES HERNAN SANCEHZ GUZMAN </v>
      </c>
      <c r="C62" s="868" t="str">
        <f>'Información Básica'!C114</f>
        <v>MOISES CEPEDA RESTREPO</v>
      </c>
      <c r="D62" s="880"/>
      <c r="E62" s="56"/>
      <c r="F62" s="95"/>
      <c r="G62" s="95"/>
      <c r="H62" s="95"/>
      <c r="I62" s="95"/>
      <c r="J62" s="95"/>
      <c r="K62" s="95"/>
      <c r="L62" s="51"/>
      <c r="M62" s="51"/>
      <c r="N62" s="51"/>
      <c r="O62" s="51"/>
      <c r="P62" s="51"/>
      <c r="Q62" s="51"/>
      <c r="R62" s="51"/>
      <c r="S62" s="51"/>
      <c r="T62" s="51"/>
      <c r="U62" s="51"/>
      <c r="V62" s="51"/>
      <c r="W62" s="51"/>
      <c r="X62" s="39"/>
      <c r="Y62" s="39"/>
      <c r="Z62" s="39"/>
      <c r="AA62" s="39"/>
      <c r="AB62" s="39"/>
      <c r="AC62" s="39"/>
      <c r="AD62" s="39"/>
      <c r="AE62" s="39"/>
      <c r="AF62" s="39"/>
      <c r="AG62" s="39"/>
      <c r="AH62" s="39"/>
      <c r="AI62" s="39"/>
      <c r="AJ62" s="60"/>
      <c r="AK62" s="60"/>
    </row>
    <row r="63" spans="1:37" x14ac:dyDescent="0.35">
      <c r="A63" s="39"/>
      <c r="B63" s="39"/>
      <c r="C63" s="39"/>
      <c r="D63" s="56"/>
      <c r="E63" s="56"/>
      <c r="F63" s="56"/>
      <c r="G63" s="56"/>
      <c r="H63" s="56"/>
      <c r="I63" s="56"/>
      <c r="J63" s="56"/>
      <c r="K63" s="56"/>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60"/>
      <c r="AK63" s="60"/>
    </row>
    <row r="64" spans="1:37" x14ac:dyDescent="0.35">
      <c r="AJ64" s="60"/>
      <c r="AK64" s="60"/>
    </row>
    <row r="65" spans="36:37" x14ac:dyDescent="0.35">
      <c r="AJ65" s="60"/>
      <c r="AK65" s="60"/>
    </row>
    <row r="87" spans="2:2" ht="18" customHeight="1" x14ac:dyDescent="0.35"/>
    <row r="95" spans="2:2" ht="60.75" customHeight="1" x14ac:dyDescent="0.35"/>
    <row r="96" spans="2:2" x14ac:dyDescent="0.35">
      <c r="B96" s="348"/>
    </row>
    <row r="97" spans="5:8" ht="10.5" customHeight="1" x14ac:dyDescent="0.35"/>
    <row r="98" spans="5:8" ht="21.75" customHeight="1" x14ac:dyDescent="0.35"/>
    <row r="102" spans="5:8" ht="27" customHeight="1" x14ac:dyDescent="0.35"/>
    <row r="108" spans="5:8" ht="33.75" customHeight="1" x14ac:dyDescent="0.35">
      <c r="E108" s="348"/>
      <c r="F108" s="348"/>
      <c r="G108" s="348"/>
      <c r="H108" s="348"/>
    </row>
  </sheetData>
  <mergeCells count="54">
    <mergeCell ref="C61:D61"/>
    <mergeCell ref="C62:D62"/>
    <mergeCell ref="B7:C7"/>
    <mergeCell ref="B17:I17"/>
    <mergeCell ref="B29:I29"/>
    <mergeCell ref="B34:I34"/>
    <mergeCell ref="B45:I45"/>
    <mergeCell ref="B52:I52"/>
    <mergeCell ref="B55:I55"/>
    <mergeCell ref="B9:K9"/>
    <mergeCell ref="C60:D60"/>
    <mergeCell ref="B57:B59"/>
    <mergeCell ref="B31:B32"/>
    <mergeCell ref="B11:B15"/>
    <mergeCell ref="B36:B43"/>
    <mergeCell ref="B23:B27"/>
    <mergeCell ref="AH17:AI17"/>
    <mergeCell ref="B19:B22"/>
    <mergeCell ref="AB17:AC17"/>
    <mergeCell ref="T17:U17"/>
    <mergeCell ref="V17:W17"/>
    <mergeCell ref="X17:Y17"/>
    <mergeCell ref="Z17:AA17"/>
    <mergeCell ref="L17:M17"/>
    <mergeCell ref="N17:O17"/>
    <mergeCell ref="P17:Q17"/>
    <mergeCell ref="R17:S17"/>
    <mergeCell ref="L52:U52"/>
    <mergeCell ref="L55:U55"/>
    <mergeCell ref="B47:B50"/>
    <mergeCell ref="AH9:AI9"/>
    <mergeCell ref="L29:U29"/>
    <mergeCell ref="R9:S9"/>
    <mergeCell ref="T9:U9"/>
    <mergeCell ref="V9:W9"/>
    <mergeCell ref="X9:Y9"/>
    <mergeCell ref="Z9:AA9"/>
    <mergeCell ref="AB9:AC9"/>
    <mergeCell ref="P9:Q9"/>
    <mergeCell ref="L34:U34"/>
    <mergeCell ref="L45:U45"/>
    <mergeCell ref="AD17:AE17"/>
    <mergeCell ref="AF17:AG17"/>
    <mergeCell ref="B1:C1"/>
    <mergeCell ref="L9:M9"/>
    <mergeCell ref="N9:O9"/>
    <mergeCell ref="AD9:AE9"/>
    <mergeCell ref="AF9:AG9"/>
    <mergeCell ref="L2:AC3"/>
    <mergeCell ref="AD2:AI3"/>
    <mergeCell ref="B2:H2"/>
    <mergeCell ref="B3:H3"/>
    <mergeCell ref="B5:W5"/>
    <mergeCell ref="L8:AI8"/>
  </mergeCells>
  <dataValidations count="23">
    <dataValidation allowBlank="1" showInputMessage="1" showErrorMessage="1" prompt="Escriba el valor del indicador proyectado como meta para el municipio beneficiario de la inversión. Si se trata de dos o más municipios debe promediar el valor del indicador ponderando sobre la población." sqref="M10 O10 Q10 S10 U10 W10 Y10 AA10 AC10 AE10 AG10 AI10 M18 O18 Q18 S18 U18 W18 Y18 AA18 AC18 AE18 AG18 AI18"/>
    <dataValidation allowBlank="1" showInputMessage="1" showErrorMessage="1" prompt="Escriba el valor del indicador de línea base para el municipio beneficiario de la inversión. Si se trata de dos o más municipios debe promediar el valor del indicador ponderando sobre la población." sqref="AH10 N10 P10 R10 T10 V10 X10 Z10 AB10 AD10 AF10 L10 AH18 N18 P18 R18 T18 V18 X18 Z18 AB18 AD18 AF18 L18"/>
    <dataValidation allowBlank="1" showInputMessage="1" showErrorMessage="1" prompt="Seleccione la ubicación de la inversión" sqref="G10 G46 G18 G30 G35 G53 G56"/>
    <dataValidation allowBlank="1" showInputMessage="1" showErrorMessage="1" prompt="Escriba el número de habitantes beneficiados con la inversión" sqref="F10 F46 F18 F30 F35 F56 F53:F54"/>
    <dataValidation allowBlank="1" showInputMessage="1" showErrorMessage="1" prompt="Seleccione el ejecutor de la inversión" sqref="E10 E46 E18 E30 E35 E53 E56"/>
    <dataValidation allowBlank="1" showInputMessage="1" showErrorMessage="1" prompt="Escriba el municipio o municipios donde se realiza la inversión_x000a_" sqref="C10 C46 C18 C30 C35 C56 C53:C54"/>
    <dataValidation allowBlank="1" showInputMessage="1" showErrorMessage="1" prompt="Población beneficiada - Plan de Aseguramiento" sqref="L30"/>
    <dataValidation allowBlank="1" showInputMessage="1" showErrorMessage="1" prompt="Promedio anual del número de horas al día de prestación efectiva del servicio público domiciliario de acueducto en el municipio. Este campo permite ingresar valores entre 0 y 24 con hasta 2 decimales usando como separador de decimales la coma." sqref="N9 N17"/>
    <dataValidation allowBlank="1" showInputMessage="1" showErrorMessage="1" prompt="Resultado anual del Índice de Riesgo de la Calidad del Agua para Consumo Humano (IRCA) urbano para el municipio, en el marco de lo establecido en la Resolución 2115 de 2007" sqref="P9 P17"/>
    <dataValidation allowBlank="1" showInputMessage="1" showErrorMessage="1" prompt="Porcentaje de cobertura del servicio público domiciliario de alcantarillado en suelo urbano correspondiente a la cabecera municipal del municipio, incluyendo las soluciones alternativas de saneamiento adecuadas. Valor entre 0 y 1" sqref="R9 R17"/>
    <dataValidation allowBlank="1" showInputMessage="1" showErrorMessage="1" prompt="Porcentaje de tratamiento de AR domésticas tratadas en suelo urbano correspondiente a la cabecera municipal, calculado como la relación entre el caudal de AR tratadas y el caudal de AR generado." sqref="T9 T17"/>
    <dataValidation allowBlank="1" showInputMessage="1" showErrorMessage="1" prompt="Diligenciar en este campo si el municipio dispone o no sus residuos sólidos urbanos en un sitio con disposición final adecuada o inadecuada. Se considera un sitio con disposición adecuada los rellenos sanitarios, las plantas de tratamiento de RS y Celdas " sqref="V9 V17"/>
    <dataValidation allowBlank="1" showInputMessage="1" showErrorMessage="1" prompt="Porcentaje de cobertura de recolección y transporte de residuos del servicio público de aseo en suelo urbano correspondiente a la cabecera municipal del municipio " sqref="X9 X17"/>
    <dataValidation allowBlank="1" showInputMessage="1" showErrorMessage="1" prompt="Indicar en este campo si en el municipio es viable la actividad de aprovechamiento, según los parámetros, determinantes y variables descritas en el PGIRS vigente de cada municipio y el reporte de información al SUI. " sqref="Z9 Z17"/>
    <dataValidation allowBlank="1" showInputMessage="1" showErrorMessage="1" prompt="Porcentaje de aprovechamiento de residuos sólidos en suelo urbano correspondiente a la cabecera municipal del municipio. " sqref="AB9 AB17"/>
    <dataValidation allowBlank="1" showInputMessage="1" showErrorMessage="1" prompt="Porcentaje de cobertura del servicio público domiciliario de acueducto en suelo urbano correspondiente a la cabecera municipal del municipio, incluyendo las soluciones adecuadas de suministro de agua potable. Valor entre 0 y 1 (%)" sqref="L9 L17"/>
    <dataValidation allowBlank="1" showInputMessage="1" showErrorMessage="1" prompt="Relacionar la fecha en la cual fue viabilizada la inversión." sqref="J10 J18 J30 J53 J35 J46 J56"/>
    <dataValidation allowBlank="1" showInputMessage="1" showErrorMessage="1" prompt="Relacionar la fecha en la cual fue terminada la inversión." sqref="K10 K56 K30 K35 K46 K53 K18"/>
    <dataValidation allowBlank="1" showInputMessage="1" showErrorMessage="1" prompt="Relacionar el mecanismo de evaluación por medio del cual fue viabilizada la inversión." sqref="I10 I18 I53 I56 I35 I46 I30"/>
    <dataValidation allowBlank="1" showInputMessage="1" showErrorMessage="1" prompt="Escriba el valor total de la inversión." sqref="H10 H18 H35 H56 H46 H53 H30"/>
    <dataValidation allowBlank="1" showInputMessage="1" showErrorMessage="1" prompt="Relacione el nombre de la Inversión en minusculas" sqref="D10 D18 D30 D35 D46 D53 D56"/>
    <dataValidation allowBlank="1" showInputMessage="1" showErrorMessage="1" prompt="Componente PEI" sqref="B10 B18 B30 B35 B46 B53 B56"/>
    <dataValidation allowBlank="1" showInputMessage="1" showErrorMessage="1" prompt="Escriba el valor total de la inversión, ya sea estimado u oficial" sqref="H54"/>
  </dataValidations>
  <pageMargins left="0.19" right="0.12" top="0.1" bottom="0.08" header="0.01" footer="0.05"/>
  <pageSetup paperSize="5" scale="35" fitToHeight="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LISTA!$AJ$2:$AJ$11</xm:f>
          </x14:formula1>
          <xm:sqref>E57:E59 E11:E16 E47:E50 E54 E31:E32 E36:E43 E19:E27</xm:sqref>
        </x14:dataValidation>
        <x14:dataValidation type="list" allowBlank="1" showInputMessage="1" showErrorMessage="1">
          <x14:formula1>
            <xm:f>LISTA!$E$2:$E$4</xm:f>
          </x14:formula1>
          <xm:sqref>G57:G59 G36:G44 G54 G47:G51 G11:G16 G19:G27</xm:sqref>
        </x14:dataValidation>
        <x14:dataValidation type="list" allowBlank="1" showInputMessage="1" showErrorMessage="1">
          <x14:formula1>
            <xm:f>LISTA!$AL$2:$AL$8</xm:f>
          </x14:formula1>
          <xm:sqref>I47:K51 I36:J43 I57:K59 I54:J54 I31:I32 K31:K32 I19:I27</xm:sqref>
        </x14:dataValidation>
        <x14:dataValidation type="list" allowBlank="1" showInputMessage="1" showErrorMessage="1">
          <x14:formula1>
            <xm:f>LISTA!$AK$2:$AK$8</xm:f>
          </x14:formula1>
          <xm:sqref>I11:I12</xm:sqref>
        </x14:dataValidation>
        <x14:dataValidation type="list" allowBlank="1" showInputMessage="1" showErrorMessage="1">
          <x14:formula1>
            <xm:f>'https://minviviendagovco-my.sharepoint.com/personal/argomez_minvivienda_gov_co/Documents/Documentos/PDA Valle/2024/CD/CD 67 doc previos/[2024-09-10 PEI 2024-2027, CD 67 PDA VALLE.xlsx]LISTA'!#REF!</xm:f>
          </x14:formula1>
          <xm:sqref>G31:G32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view="pageBreakPreview" topLeftCell="A2" zoomScale="74" zoomScaleNormal="125" zoomScaleSheetLayoutView="74" workbookViewId="0">
      <selection activeCell="E25" sqref="E25"/>
    </sheetView>
  </sheetViews>
  <sheetFormatPr baseColWidth="10" defaultColWidth="10.75" defaultRowHeight="11.5" x14ac:dyDescent="0.35"/>
  <cols>
    <col min="1" max="1" width="3.08203125" style="155" customWidth="1"/>
    <col min="2" max="2" width="59.5" style="155" customWidth="1"/>
    <col min="3" max="3" width="33.08203125" style="155" customWidth="1"/>
    <col min="4" max="4" width="11.58203125" style="155" customWidth="1"/>
    <col min="5" max="5" width="24.5" style="155" customWidth="1"/>
    <col min="6" max="6" width="20.75" style="155" customWidth="1"/>
    <col min="7" max="7" width="16" style="155" customWidth="1"/>
    <col min="8" max="8" width="17.58203125" style="155" customWidth="1"/>
    <col min="9" max="9" width="22.5" style="155" customWidth="1"/>
    <col min="10" max="12" width="21.58203125" style="155" customWidth="1"/>
    <col min="13" max="13" width="22.08203125" style="155" customWidth="1"/>
    <col min="14" max="14" width="24.58203125" style="155" customWidth="1"/>
    <col min="15" max="15" width="4.25" style="155" customWidth="1"/>
    <col min="16" max="16384" width="10.75" style="155"/>
  </cols>
  <sheetData>
    <row r="1" spans="1:22" x14ac:dyDescent="0.35">
      <c r="A1" s="156"/>
      <c r="B1" s="156"/>
      <c r="C1" s="156"/>
      <c r="D1" s="156"/>
      <c r="E1" s="156"/>
      <c r="F1" s="156"/>
      <c r="G1" s="156"/>
      <c r="H1" s="156"/>
      <c r="I1" s="156"/>
      <c r="J1" s="156"/>
      <c r="O1" s="130"/>
      <c r="P1" s="130"/>
      <c r="Q1" s="130"/>
      <c r="R1" s="130"/>
      <c r="S1" s="130"/>
      <c r="T1" s="130"/>
      <c r="U1" s="130"/>
      <c r="V1" s="130"/>
    </row>
    <row r="2" spans="1:22" s="40" customFormat="1" ht="68.150000000000006" customHeight="1" x14ac:dyDescent="0.35">
      <c r="A2" s="39"/>
      <c r="B2" s="749" t="s">
        <v>1333</v>
      </c>
      <c r="C2" s="749"/>
      <c r="D2" s="749"/>
      <c r="E2" s="749"/>
      <c r="F2" s="848" t="s">
        <v>1334</v>
      </c>
      <c r="G2" s="849"/>
      <c r="H2" s="849"/>
      <c r="I2" s="849"/>
      <c r="J2" s="849"/>
      <c r="K2" s="850"/>
      <c r="L2" s="848"/>
      <c r="M2" s="849"/>
      <c r="N2" s="850"/>
      <c r="O2" s="130"/>
      <c r="P2" s="130"/>
      <c r="Q2" s="130"/>
      <c r="R2" s="130"/>
      <c r="S2" s="130"/>
      <c r="T2" s="130"/>
      <c r="U2" s="130"/>
      <c r="V2" s="130"/>
    </row>
    <row r="3" spans="1:22" s="40" customFormat="1" ht="68.150000000000006" customHeight="1" x14ac:dyDescent="0.35">
      <c r="A3" s="39"/>
      <c r="B3" s="750" t="s">
        <v>1869</v>
      </c>
      <c r="C3" s="750"/>
      <c r="D3" s="750"/>
      <c r="E3" s="750"/>
      <c r="F3" s="851"/>
      <c r="G3" s="852"/>
      <c r="H3" s="852"/>
      <c r="I3" s="852"/>
      <c r="J3" s="852"/>
      <c r="K3" s="853"/>
      <c r="L3" s="851"/>
      <c r="M3" s="852"/>
      <c r="N3" s="853"/>
      <c r="O3" s="130"/>
      <c r="P3" s="130"/>
      <c r="Q3" s="130"/>
      <c r="R3" s="130"/>
      <c r="S3" s="130"/>
      <c r="T3" s="130"/>
      <c r="U3" s="130"/>
      <c r="V3" s="130"/>
    </row>
    <row r="4" spans="1:22" x14ac:dyDescent="0.35">
      <c r="A4" s="156"/>
      <c r="B4" s="156"/>
      <c r="C4" s="156"/>
      <c r="D4" s="156"/>
      <c r="E4" s="156"/>
      <c r="F4" s="156"/>
      <c r="G4" s="156"/>
      <c r="H4" s="156"/>
      <c r="I4" s="156"/>
      <c r="J4" s="156"/>
      <c r="O4" s="130"/>
      <c r="P4" s="130"/>
      <c r="Q4" s="130"/>
      <c r="R4" s="130"/>
      <c r="S4" s="130"/>
      <c r="T4" s="130"/>
      <c r="U4" s="130"/>
      <c r="V4" s="130"/>
    </row>
    <row r="5" spans="1:22" x14ac:dyDescent="0.35">
      <c r="A5" s="156"/>
      <c r="B5" s="41" t="s">
        <v>1796</v>
      </c>
      <c r="C5" s="41"/>
      <c r="D5" s="156"/>
      <c r="E5" s="156"/>
      <c r="F5" s="156"/>
      <c r="G5" s="156"/>
      <c r="H5" s="156"/>
      <c r="I5" s="156"/>
      <c r="J5" s="156"/>
      <c r="O5" s="130"/>
      <c r="P5" s="130"/>
      <c r="Q5" s="130"/>
      <c r="R5" s="130"/>
      <c r="S5" s="130"/>
      <c r="T5" s="130"/>
      <c r="U5" s="130"/>
      <c r="V5" s="130"/>
    </row>
    <row r="6" spans="1:22" x14ac:dyDescent="0.35">
      <c r="A6" s="156"/>
      <c r="B6" s="41"/>
      <c r="C6" s="41"/>
      <c r="D6" s="156"/>
      <c r="E6" s="156"/>
      <c r="F6" s="156"/>
      <c r="G6" s="156"/>
      <c r="H6" s="156"/>
      <c r="I6" s="156"/>
      <c r="J6" s="156"/>
      <c r="O6" s="130"/>
      <c r="P6" s="130"/>
      <c r="Q6" s="130"/>
      <c r="R6" s="130"/>
      <c r="S6" s="130"/>
      <c r="T6" s="130"/>
      <c r="U6" s="130"/>
      <c r="V6" s="130"/>
    </row>
    <row r="7" spans="1:22" ht="14.15" customHeight="1" x14ac:dyDescent="0.35">
      <c r="A7" s="156"/>
      <c r="B7" s="878" t="s">
        <v>1804</v>
      </c>
      <c r="C7" s="878"/>
      <c r="D7" s="878"/>
      <c r="E7" s="878"/>
      <c r="F7" s="878"/>
      <c r="G7" s="876" t="s">
        <v>1805</v>
      </c>
      <c r="H7" s="877"/>
      <c r="I7" s="877"/>
      <c r="J7" s="877"/>
      <c r="K7" s="877"/>
      <c r="L7" s="877"/>
      <c r="M7" s="877"/>
      <c r="N7" s="877"/>
      <c r="O7" s="130"/>
      <c r="P7" s="130"/>
      <c r="Q7" s="130"/>
      <c r="R7" s="130"/>
      <c r="S7" s="130"/>
      <c r="T7" s="130"/>
      <c r="U7" s="130"/>
      <c r="V7" s="130"/>
    </row>
    <row r="8" spans="1:22" ht="33" customHeight="1" x14ac:dyDescent="0.35">
      <c r="A8" s="156"/>
      <c r="B8" s="165" t="s">
        <v>1466</v>
      </c>
      <c r="C8" s="159" t="s">
        <v>1320</v>
      </c>
      <c r="D8" s="159" t="s">
        <v>1768</v>
      </c>
      <c r="E8" s="159" t="s">
        <v>1769</v>
      </c>
      <c r="F8" s="159" t="s">
        <v>1770</v>
      </c>
      <c r="G8" s="167" t="s">
        <v>1769</v>
      </c>
      <c r="H8" s="167" t="s">
        <v>1771</v>
      </c>
      <c r="I8" s="107" t="s">
        <v>1806</v>
      </c>
      <c r="J8" s="107" t="s">
        <v>1807</v>
      </c>
      <c r="K8" s="107" t="s">
        <v>1808</v>
      </c>
      <c r="L8" s="107" t="s">
        <v>1809</v>
      </c>
      <c r="M8" s="107" t="s">
        <v>1810</v>
      </c>
      <c r="N8" s="107" t="s">
        <v>1811</v>
      </c>
      <c r="O8" s="130"/>
      <c r="P8" s="130"/>
      <c r="Q8" s="130"/>
      <c r="R8" s="130"/>
      <c r="S8" s="130"/>
      <c r="T8" s="130"/>
      <c r="U8" s="130"/>
      <c r="V8" s="130"/>
    </row>
    <row r="9" spans="1:22" x14ac:dyDescent="0.35">
      <c r="A9" s="156"/>
      <c r="B9" s="161" t="s">
        <v>1774</v>
      </c>
      <c r="C9" s="161"/>
      <c r="D9" s="158">
        <v>0.3</v>
      </c>
      <c r="E9" s="157"/>
      <c r="F9" s="157"/>
      <c r="G9" s="157"/>
      <c r="H9" s="157"/>
      <c r="I9" s="160"/>
      <c r="J9" s="160"/>
      <c r="K9" s="166"/>
      <c r="L9" s="166"/>
      <c r="M9" s="166"/>
      <c r="N9" s="160"/>
      <c r="O9" s="130"/>
      <c r="P9" s="130"/>
      <c r="Q9" s="130"/>
      <c r="R9" s="130"/>
      <c r="S9" s="130"/>
      <c r="T9" s="130"/>
      <c r="U9" s="130"/>
      <c r="V9" s="130"/>
    </row>
    <row r="10" spans="1:22" x14ac:dyDescent="0.35">
      <c r="A10" s="156"/>
      <c r="B10" s="161" t="s">
        <v>1775</v>
      </c>
      <c r="C10" s="161"/>
      <c r="D10" s="158">
        <v>0.7</v>
      </c>
      <c r="E10" s="157"/>
      <c r="F10" s="157"/>
      <c r="G10" s="157"/>
      <c r="H10" s="157"/>
      <c r="I10" s="160"/>
      <c r="J10" s="160"/>
      <c r="K10" s="166"/>
      <c r="L10" s="166"/>
      <c r="M10" s="166"/>
      <c r="N10" s="160"/>
      <c r="O10" s="130"/>
      <c r="P10" s="130"/>
      <c r="Q10" s="130"/>
      <c r="R10" s="130"/>
      <c r="S10" s="130"/>
      <c r="T10" s="130"/>
      <c r="U10" s="130"/>
      <c r="V10" s="130"/>
    </row>
    <row r="11" spans="1:22" x14ac:dyDescent="0.35">
      <c r="A11" s="156"/>
      <c r="B11" s="161" t="s">
        <v>1776</v>
      </c>
      <c r="C11" s="161"/>
      <c r="D11" s="158">
        <v>0.5</v>
      </c>
      <c r="E11" s="157"/>
      <c r="F11" s="157"/>
      <c r="G11" s="157"/>
      <c r="H11" s="157"/>
      <c r="I11" s="160"/>
      <c r="J11" s="160"/>
      <c r="K11" s="166"/>
      <c r="L11" s="166"/>
      <c r="M11" s="166"/>
      <c r="N11" s="160"/>
      <c r="O11" s="130"/>
      <c r="P11" s="130"/>
      <c r="Q11" s="130"/>
      <c r="R11" s="130"/>
      <c r="S11" s="130"/>
      <c r="T11" s="130"/>
      <c r="U11" s="130"/>
      <c r="V11" s="130"/>
    </row>
    <row r="12" spans="1:22" x14ac:dyDescent="0.35">
      <c r="A12" s="156"/>
      <c r="B12" s="161" t="s">
        <v>1777</v>
      </c>
      <c r="C12" s="161"/>
      <c r="D12" s="158">
        <v>1</v>
      </c>
      <c r="E12" s="157"/>
      <c r="F12" s="157"/>
      <c r="G12" s="157"/>
      <c r="H12" s="160"/>
      <c r="I12" s="160"/>
      <c r="J12" s="160"/>
      <c r="K12" s="166"/>
      <c r="L12" s="166"/>
      <c r="M12" s="166"/>
      <c r="N12" s="160"/>
      <c r="O12" s="130"/>
      <c r="P12" s="130"/>
      <c r="Q12" s="130"/>
      <c r="R12" s="130"/>
      <c r="S12" s="130"/>
      <c r="T12" s="130"/>
      <c r="U12" s="130"/>
      <c r="V12" s="130"/>
    </row>
    <row r="13" spans="1:22" x14ac:dyDescent="0.35">
      <c r="A13" s="156"/>
      <c r="B13" s="161" t="s">
        <v>1778</v>
      </c>
      <c r="C13" s="161"/>
      <c r="D13" s="158">
        <v>1</v>
      </c>
      <c r="E13" s="157"/>
      <c r="F13" s="157"/>
      <c r="G13" s="157"/>
      <c r="H13" s="160"/>
      <c r="I13" s="160"/>
      <c r="J13" s="160"/>
      <c r="K13" s="166"/>
      <c r="L13" s="166"/>
      <c r="M13" s="166"/>
      <c r="N13" s="160"/>
      <c r="O13" s="130"/>
      <c r="P13" s="130"/>
      <c r="Q13" s="130"/>
      <c r="R13" s="130"/>
      <c r="S13" s="130"/>
      <c r="T13" s="130"/>
      <c r="U13" s="130"/>
      <c r="V13" s="130"/>
    </row>
    <row r="14" spans="1:22" x14ac:dyDescent="0.35">
      <c r="A14" s="156"/>
      <c r="B14" s="161" t="s">
        <v>1779</v>
      </c>
      <c r="C14" s="161"/>
      <c r="D14" s="158">
        <v>1</v>
      </c>
      <c r="E14" s="157"/>
      <c r="F14" s="157"/>
      <c r="G14" s="157"/>
      <c r="H14" s="160"/>
      <c r="I14" s="160"/>
      <c r="J14" s="160"/>
      <c r="K14" s="166"/>
      <c r="L14" s="166"/>
      <c r="M14" s="166"/>
      <c r="N14" s="160"/>
      <c r="O14" s="130"/>
      <c r="P14" s="130"/>
      <c r="Q14" s="130"/>
      <c r="R14" s="130"/>
      <c r="S14" s="130"/>
      <c r="T14" s="130"/>
      <c r="U14" s="130"/>
      <c r="V14" s="130"/>
    </row>
    <row r="15" spans="1:22" x14ac:dyDescent="0.35">
      <c r="A15" s="156"/>
      <c r="B15" s="161" t="s">
        <v>1780</v>
      </c>
      <c r="C15" s="161"/>
      <c r="D15" s="158">
        <v>0.6</v>
      </c>
      <c r="E15" s="157"/>
      <c r="F15" s="157"/>
      <c r="G15" s="157"/>
      <c r="H15" s="160"/>
      <c r="I15" s="160"/>
      <c r="J15" s="160"/>
      <c r="K15" s="166"/>
      <c r="L15" s="166"/>
      <c r="M15" s="166"/>
      <c r="N15" s="160"/>
      <c r="O15" s="130"/>
      <c r="P15" s="130"/>
      <c r="Q15" s="130"/>
      <c r="R15" s="130"/>
      <c r="S15" s="130"/>
      <c r="T15" s="130"/>
      <c r="U15" s="130"/>
      <c r="V15" s="130"/>
    </row>
    <row r="16" spans="1:22" x14ac:dyDescent="0.35">
      <c r="A16" s="156"/>
      <c r="B16" s="161" t="s">
        <v>1781</v>
      </c>
      <c r="C16" s="161"/>
      <c r="D16" s="158">
        <v>0.25</v>
      </c>
      <c r="E16" s="157"/>
      <c r="F16" s="157"/>
      <c r="G16" s="157"/>
      <c r="H16" s="160"/>
      <c r="I16" s="160"/>
      <c r="J16" s="160"/>
      <c r="K16" s="166"/>
      <c r="L16" s="166"/>
      <c r="M16" s="166"/>
      <c r="N16" s="160"/>
      <c r="O16" s="130"/>
      <c r="P16" s="130"/>
      <c r="Q16" s="130"/>
      <c r="R16" s="130"/>
      <c r="S16" s="130"/>
      <c r="T16" s="130"/>
      <c r="U16" s="130"/>
      <c r="V16" s="130"/>
    </row>
    <row r="17" spans="1:22" ht="23" x14ac:dyDescent="0.35">
      <c r="A17" s="156"/>
      <c r="B17" s="165" t="s">
        <v>1782</v>
      </c>
      <c r="C17" s="159" t="s">
        <v>1320</v>
      </c>
      <c r="D17" s="159" t="s">
        <v>1768</v>
      </c>
      <c r="E17" s="159" t="s">
        <v>1769</v>
      </c>
      <c r="F17" s="159" t="s">
        <v>1770</v>
      </c>
      <c r="G17" s="167" t="s">
        <v>1769</v>
      </c>
      <c r="H17" s="167" t="s">
        <v>1771</v>
      </c>
      <c r="I17" s="107" t="s">
        <v>1806</v>
      </c>
      <c r="J17" s="107" t="s">
        <v>1807</v>
      </c>
      <c r="K17" s="107" t="s">
        <v>1808</v>
      </c>
      <c r="L17" s="107" t="s">
        <v>1809</v>
      </c>
      <c r="M17" s="107" t="s">
        <v>1810</v>
      </c>
      <c r="N17" s="107" t="s">
        <v>1811</v>
      </c>
      <c r="O17" s="130"/>
      <c r="P17" s="130"/>
      <c r="Q17" s="130"/>
      <c r="R17" s="130"/>
      <c r="S17" s="130"/>
      <c r="T17" s="130"/>
      <c r="U17" s="130"/>
      <c r="V17" s="130"/>
    </row>
    <row r="18" spans="1:22" x14ac:dyDescent="0.35">
      <c r="A18" s="156"/>
      <c r="B18" s="161" t="s">
        <v>1774</v>
      </c>
      <c r="C18" s="161"/>
      <c r="D18" s="158">
        <v>0.75</v>
      </c>
      <c r="E18" s="157"/>
      <c r="F18" s="157"/>
      <c r="G18" s="157"/>
      <c r="H18" s="160"/>
      <c r="I18" s="160"/>
      <c r="J18" s="160"/>
      <c r="K18" s="166"/>
      <c r="L18" s="166"/>
      <c r="M18" s="166"/>
      <c r="N18" s="160"/>
      <c r="O18" s="130"/>
      <c r="P18" s="130"/>
      <c r="Q18" s="130"/>
      <c r="R18" s="130"/>
      <c r="S18" s="130"/>
      <c r="T18" s="130"/>
      <c r="U18" s="130"/>
      <c r="V18" s="130"/>
    </row>
    <row r="19" spans="1:22" x14ac:dyDescent="0.35">
      <c r="A19" s="156"/>
      <c r="B19" s="161" t="s">
        <v>1775</v>
      </c>
      <c r="C19" s="161"/>
      <c r="D19" s="158">
        <v>0.5</v>
      </c>
      <c r="E19" s="157"/>
      <c r="F19" s="157"/>
      <c r="G19" s="157"/>
      <c r="H19" s="160"/>
      <c r="I19" s="160"/>
      <c r="J19" s="160"/>
      <c r="K19" s="166"/>
      <c r="L19" s="166"/>
      <c r="M19" s="166"/>
      <c r="N19" s="160"/>
      <c r="O19" s="130"/>
      <c r="P19" s="130"/>
      <c r="Q19" s="130"/>
      <c r="R19" s="130"/>
      <c r="S19" s="130"/>
      <c r="T19" s="130"/>
      <c r="U19" s="130"/>
      <c r="V19" s="130"/>
    </row>
    <row r="20" spans="1:22" x14ac:dyDescent="0.35">
      <c r="A20" s="156"/>
      <c r="B20" s="161" t="s">
        <v>1776</v>
      </c>
      <c r="C20" s="161"/>
      <c r="D20" s="158">
        <v>0.25</v>
      </c>
      <c r="E20" s="157"/>
      <c r="F20" s="157"/>
      <c r="G20" s="157"/>
      <c r="H20" s="160"/>
      <c r="I20" s="160"/>
      <c r="J20" s="160"/>
      <c r="K20" s="166"/>
      <c r="L20" s="166"/>
      <c r="M20" s="166"/>
      <c r="N20" s="160"/>
      <c r="O20" s="130"/>
      <c r="P20" s="130"/>
      <c r="Q20" s="130"/>
      <c r="R20" s="130"/>
      <c r="S20" s="130"/>
      <c r="T20" s="130"/>
      <c r="U20" s="130"/>
      <c r="V20" s="130"/>
    </row>
    <row r="21" spans="1:22" ht="23" x14ac:dyDescent="0.35">
      <c r="A21" s="156"/>
      <c r="B21" s="165" t="s">
        <v>1783</v>
      </c>
      <c r="C21" s="159" t="s">
        <v>1320</v>
      </c>
      <c r="D21" s="159" t="s">
        <v>1768</v>
      </c>
      <c r="E21" s="159" t="s">
        <v>1769</v>
      </c>
      <c r="F21" s="159" t="s">
        <v>1770</v>
      </c>
      <c r="G21" s="167" t="s">
        <v>1769</v>
      </c>
      <c r="H21" s="167" t="s">
        <v>1771</v>
      </c>
      <c r="I21" s="107" t="s">
        <v>1806</v>
      </c>
      <c r="J21" s="107" t="s">
        <v>1807</v>
      </c>
      <c r="K21" s="107" t="s">
        <v>1808</v>
      </c>
      <c r="L21" s="107" t="s">
        <v>1809</v>
      </c>
      <c r="M21" s="107" t="s">
        <v>1810</v>
      </c>
      <c r="N21" s="107" t="s">
        <v>1811</v>
      </c>
      <c r="O21" s="130"/>
      <c r="P21" s="130"/>
      <c r="Q21" s="130"/>
      <c r="R21" s="130"/>
      <c r="S21" s="130"/>
      <c r="T21" s="130"/>
      <c r="U21" s="130"/>
      <c r="V21" s="130"/>
    </row>
    <row r="22" spans="1:22" x14ac:dyDescent="0.35">
      <c r="A22" s="156"/>
      <c r="B22" s="161" t="s">
        <v>1774</v>
      </c>
      <c r="C22" s="161"/>
      <c r="D22" s="158">
        <v>0.75</v>
      </c>
      <c r="E22" s="157"/>
      <c r="F22" s="157"/>
      <c r="G22" s="157"/>
      <c r="H22" s="160"/>
      <c r="I22" s="160"/>
      <c r="J22" s="160"/>
      <c r="K22" s="166"/>
      <c r="L22" s="166"/>
      <c r="M22" s="166"/>
      <c r="N22" s="160"/>
      <c r="O22" s="130"/>
      <c r="P22" s="130"/>
      <c r="Q22" s="130"/>
      <c r="R22" s="130"/>
      <c r="S22" s="130"/>
      <c r="T22" s="130"/>
      <c r="U22" s="130"/>
      <c r="V22" s="130"/>
    </row>
    <row r="23" spans="1:22" x14ac:dyDescent="0.35">
      <c r="A23" s="156"/>
      <c r="B23" s="161" t="s">
        <v>1775</v>
      </c>
      <c r="C23" s="161"/>
      <c r="D23" s="158">
        <v>0.5</v>
      </c>
      <c r="E23" s="157"/>
      <c r="F23" s="157"/>
      <c r="G23" s="157"/>
      <c r="H23" s="160"/>
      <c r="I23" s="160"/>
      <c r="J23" s="160"/>
      <c r="K23" s="166"/>
      <c r="L23" s="166"/>
      <c r="M23" s="166"/>
      <c r="N23" s="160"/>
      <c r="O23" s="130"/>
      <c r="P23" s="130"/>
      <c r="Q23" s="130"/>
      <c r="R23" s="130"/>
      <c r="S23" s="130"/>
      <c r="T23" s="130"/>
      <c r="U23" s="130"/>
      <c r="V23" s="130"/>
    </row>
    <row r="24" spans="1:22" x14ac:dyDescent="0.35">
      <c r="A24" s="156"/>
      <c r="B24" s="161" t="s">
        <v>1776</v>
      </c>
      <c r="C24" s="161"/>
      <c r="D24" s="158">
        <v>0.25</v>
      </c>
      <c r="E24" s="157"/>
      <c r="F24" s="157"/>
      <c r="G24" s="157"/>
      <c r="H24" s="160"/>
      <c r="I24" s="160"/>
      <c r="J24" s="160"/>
      <c r="K24" s="166"/>
      <c r="L24" s="166"/>
      <c r="M24" s="166"/>
      <c r="N24" s="160"/>
      <c r="O24" s="130"/>
      <c r="P24" s="130"/>
      <c r="Q24" s="130"/>
      <c r="R24" s="130"/>
      <c r="S24" s="130"/>
      <c r="T24" s="130"/>
      <c r="U24" s="130"/>
      <c r="V24" s="130"/>
    </row>
    <row r="25" spans="1:22" ht="23" x14ac:dyDescent="0.35">
      <c r="A25" s="156"/>
      <c r="B25" s="165" t="s">
        <v>1784</v>
      </c>
      <c r="C25" s="159" t="s">
        <v>1320</v>
      </c>
      <c r="D25" s="159" t="s">
        <v>1768</v>
      </c>
      <c r="E25" s="159" t="s">
        <v>1769</v>
      </c>
      <c r="F25" s="159" t="s">
        <v>1770</v>
      </c>
      <c r="G25" s="167" t="s">
        <v>1769</v>
      </c>
      <c r="H25" s="167" t="s">
        <v>1771</v>
      </c>
      <c r="I25" s="107" t="s">
        <v>1806</v>
      </c>
      <c r="J25" s="107" t="s">
        <v>1807</v>
      </c>
      <c r="K25" s="107" t="s">
        <v>1808</v>
      </c>
      <c r="L25" s="107" t="s">
        <v>1809</v>
      </c>
      <c r="M25" s="107" t="s">
        <v>1810</v>
      </c>
      <c r="N25" s="107" t="s">
        <v>1811</v>
      </c>
      <c r="O25" s="130"/>
      <c r="P25" s="130"/>
      <c r="Q25" s="130"/>
      <c r="R25" s="130"/>
      <c r="S25" s="130"/>
      <c r="T25" s="130"/>
      <c r="U25" s="130"/>
      <c r="V25" s="130"/>
    </row>
    <row r="26" spans="1:22" x14ac:dyDescent="0.35">
      <c r="A26" s="156"/>
      <c r="B26" s="161" t="s">
        <v>1774</v>
      </c>
      <c r="C26" s="161"/>
      <c r="D26" s="158">
        <v>0.75</v>
      </c>
      <c r="E26" s="157"/>
      <c r="F26" s="157"/>
      <c r="G26" s="157"/>
      <c r="H26" s="160"/>
      <c r="I26" s="160"/>
      <c r="J26" s="160"/>
      <c r="K26" s="166"/>
      <c r="L26" s="166"/>
      <c r="M26" s="166"/>
      <c r="N26" s="160"/>
      <c r="O26" s="130"/>
      <c r="P26" s="130"/>
      <c r="Q26" s="130"/>
      <c r="R26" s="130"/>
      <c r="S26" s="130"/>
      <c r="T26" s="130"/>
      <c r="U26" s="130"/>
      <c r="V26" s="130"/>
    </row>
    <row r="27" spans="1:22" x14ac:dyDescent="0.35">
      <c r="A27" s="156"/>
      <c r="B27" s="161" t="s">
        <v>1775</v>
      </c>
      <c r="C27" s="161"/>
      <c r="D27" s="158">
        <v>0.5</v>
      </c>
      <c r="E27" s="157"/>
      <c r="F27" s="157"/>
      <c r="G27" s="157"/>
      <c r="H27" s="160"/>
      <c r="I27" s="160"/>
      <c r="J27" s="160"/>
      <c r="K27" s="166"/>
      <c r="L27" s="166"/>
      <c r="M27" s="166"/>
      <c r="N27" s="160"/>
      <c r="O27" s="130"/>
      <c r="P27" s="130"/>
      <c r="Q27" s="130"/>
      <c r="R27" s="130"/>
      <c r="S27" s="130"/>
      <c r="T27" s="130"/>
      <c r="U27" s="130"/>
      <c r="V27" s="130"/>
    </row>
    <row r="28" spans="1:22" x14ac:dyDescent="0.35">
      <c r="A28" s="156"/>
      <c r="B28" s="161" t="s">
        <v>1776</v>
      </c>
      <c r="C28" s="161"/>
      <c r="D28" s="158">
        <v>0.25</v>
      </c>
      <c r="E28" s="157"/>
      <c r="F28" s="157"/>
      <c r="G28" s="157"/>
      <c r="H28" s="160"/>
      <c r="I28" s="160"/>
      <c r="J28" s="160"/>
      <c r="K28" s="166"/>
      <c r="L28" s="166"/>
      <c r="M28" s="166"/>
      <c r="N28" s="160"/>
      <c r="O28" s="130"/>
      <c r="P28" s="130"/>
      <c r="Q28" s="130"/>
      <c r="R28" s="130"/>
      <c r="S28" s="130"/>
      <c r="T28" s="130"/>
      <c r="U28" s="130"/>
      <c r="V28" s="130"/>
    </row>
    <row r="29" spans="1:22" ht="23" x14ac:dyDescent="0.35">
      <c r="A29" s="156"/>
      <c r="B29" s="165" t="s">
        <v>1785</v>
      </c>
      <c r="C29" s="159" t="s">
        <v>1320</v>
      </c>
      <c r="D29" s="159" t="s">
        <v>1768</v>
      </c>
      <c r="E29" s="159" t="s">
        <v>1769</v>
      </c>
      <c r="F29" s="159" t="s">
        <v>1770</v>
      </c>
      <c r="G29" s="167" t="s">
        <v>1769</v>
      </c>
      <c r="H29" s="167" t="s">
        <v>1771</v>
      </c>
      <c r="I29" s="107" t="s">
        <v>1806</v>
      </c>
      <c r="J29" s="107" t="s">
        <v>1807</v>
      </c>
      <c r="K29" s="107" t="s">
        <v>1808</v>
      </c>
      <c r="L29" s="107" t="s">
        <v>1809</v>
      </c>
      <c r="M29" s="107" t="s">
        <v>1810</v>
      </c>
      <c r="N29" s="107" t="s">
        <v>1811</v>
      </c>
      <c r="O29" s="130"/>
      <c r="P29" s="130"/>
      <c r="Q29" s="130"/>
      <c r="R29" s="130"/>
      <c r="S29" s="130"/>
      <c r="T29" s="130"/>
      <c r="U29" s="130"/>
      <c r="V29" s="130"/>
    </row>
    <row r="30" spans="1:22" x14ac:dyDescent="0.35">
      <c r="A30" s="156"/>
      <c r="B30" s="161" t="s">
        <v>1774</v>
      </c>
      <c r="C30" s="161"/>
      <c r="D30" s="158">
        <v>0.5</v>
      </c>
      <c r="E30" s="157"/>
      <c r="F30" s="157"/>
      <c r="G30" s="157"/>
      <c r="H30" s="160"/>
      <c r="I30" s="160"/>
      <c r="J30" s="160"/>
      <c r="K30" s="166"/>
      <c r="L30" s="166"/>
      <c r="M30" s="166"/>
      <c r="N30" s="160"/>
      <c r="O30" s="130"/>
      <c r="P30" s="130"/>
      <c r="Q30" s="130"/>
      <c r="R30" s="130"/>
      <c r="S30" s="130"/>
      <c r="T30" s="130"/>
      <c r="U30" s="130"/>
      <c r="V30" s="130"/>
    </row>
    <row r="31" spans="1:22" x14ac:dyDescent="0.35">
      <c r="A31" s="156"/>
      <c r="B31" s="161" t="s">
        <v>1775</v>
      </c>
      <c r="C31" s="161"/>
      <c r="D31" s="158">
        <v>0.35</v>
      </c>
      <c r="E31" s="157"/>
      <c r="F31" s="157"/>
      <c r="G31" s="157"/>
      <c r="H31" s="160"/>
      <c r="I31" s="160"/>
      <c r="J31" s="160"/>
      <c r="K31" s="166"/>
      <c r="L31" s="166"/>
      <c r="M31" s="166"/>
      <c r="N31" s="160"/>
      <c r="O31" s="130"/>
      <c r="P31" s="130"/>
      <c r="Q31" s="130"/>
      <c r="R31" s="130"/>
      <c r="S31" s="130"/>
      <c r="T31" s="130"/>
      <c r="U31" s="130"/>
      <c r="V31" s="130"/>
    </row>
    <row r="32" spans="1:22" x14ac:dyDescent="0.35">
      <c r="A32" s="156"/>
      <c r="B32" s="161" t="s">
        <v>1776</v>
      </c>
      <c r="C32" s="161"/>
      <c r="D32" s="158">
        <v>0.75</v>
      </c>
      <c r="E32" s="157"/>
      <c r="F32" s="157"/>
      <c r="G32" s="157"/>
      <c r="H32" s="160"/>
      <c r="I32" s="160"/>
      <c r="J32" s="160"/>
      <c r="K32" s="166"/>
      <c r="L32" s="166"/>
      <c r="M32" s="166"/>
      <c r="N32" s="160"/>
      <c r="O32" s="130"/>
      <c r="P32" s="130"/>
      <c r="Q32" s="130"/>
      <c r="R32" s="130"/>
      <c r="S32" s="130"/>
      <c r="T32" s="130"/>
      <c r="U32" s="130"/>
      <c r="V32" s="130"/>
    </row>
    <row r="33" spans="1:22" ht="23" x14ac:dyDescent="0.35">
      <c r="A33" s="156"/>
      <c r="B33" s="165" t="s">
        <v>1786</v>
      </c>
      <c r="C33" s="159" t="s">
        <v>1320</v>
      </c>
      <c r="D33" s="159" t="s">
        <v>1768</v>
      </c>
      <c r="E33" s="159" t="s">
        <v>1769</v>
      </c>
      <c r="F33" s="159" t="s">
        <v>1770</v>
      </c>
      <c r="G33" s="167" t="s">
        <v>1769</v>
      </c>
      <c r="H33" s="167" t="s">
        <v>1771</v>
      </c>
      <c r="I33" s="107" t="s">
        <v>1806</v>
      </c>
      <c r="J33" s="107" t="s">
        <v>1807</v>
      </c>
      <c r="K33" s="107" t="s">
        <v>1808</v>
      </c>
      <c r="L33" s="107" t="s">
        <v>1809</v>
      </c>
      <c r="M33" s="107" t="s">
        <v>1810</v>
      </c>
      <c r="N33" s="107" t="s">
        <v>1811</v>
      </c>
      <c r="O33" s="130"/>
      <c r="P33" s="130"/>
      <c r="Q33" s="130"/>
      <c r="R33" s="130"/>
      <c r="S33" s="130"/>
      <c r="T33" s="130"/>
      <c r="U33" s="130"/>
      <c r="V33" s="130"/>
    </row>
    <row r="34" spans="1:22" x14ac:dyDescent="0.35">
      <c r="A34" s="156"/>
      <c r="B34" s="161" t="s">
        <v>1774</v>
      </c>
      <c r="C34" s="161"/>
      <c r="D34" s="158">
        <v>0.5</v>
      </c>
      <c r="E34" s="157"/>
      <c r="F34" s="157"/>
      <c r="G34" s="157"/>
      <c r="H34" s="160"/>
      <c r="I34" s="160"/>
      <c r="J34" s="160"/>
      <c r="K34" s="166"/>
      <c r="L34" s="166"/>
      <c r="M34" s="166"/>
      <c r="N34" s="160"/>
      <c r="O34" s="130"/>
      <c r="P34" s="130"/>
      <c r="Q34" s="130"/>
      <c r="R34" s="130"/>
      <c r="S34" s="130"/>
      <c r="T34" s="130"/>
      <c r="U34" s="130"/>
      <c r="V34" s="130"/>
    </row>
    <row r="35" spans="1:22" x14ac:dyDescent="0.35">
      <c r="A35" s="156"/>
      <c r="B35" s="161" t="s">
        <v>1775</v>
      </c>
      <c r="C35" s="161"/>
      <c r="D35" s="158">
        <v>0.35</v>
      </c>
      <c r="E35" s="157"/>
      <c r="F35" s="157"/>
      <c r="G35" s="157"/>
      <c r="H35" s="160"/>
      <c r="I35" s="160"/>
      <c r="J35" s="160"/>
      <c r="K35" s="166"/>
      <c r="L35" s="166"/>
      <c r="M35" s="166"/>
      <c r="N35" s="160"/>
      <c r="O35" s="130"/>
      <c r="P35" s="130"/>
      <c r="Q35" s="130"/>
      <c r="R35" s="130"/>
      <c r="S35" s="130"/>
      <c r="T35" s="130"/>
      <c r="U35" s="130"/>
      <c r="V35" s="130"/>
    </row>
    <row r="36" spans="1:22" x14ac:dyDescent="0.35">
      <c r="A36" s="156"/>
      <c r="B36" s="161" t="s">
        <v>1776</v>
      </c>
      <c r="C36" s="161"/>
      <c r="D36" s="158">
        <v>0.75</v>
      </c>
      <c r="E36" s="157"/>
      <c r="F36" s="157"/>
      <c r="G36" s="157"/>
      <c r="H36" s="160"/>
      <c r="I36" s="160"/>
      <c r="J36" s="160"/>
      <c r="K36" s="166"/>
      <c r="L36" s="166"/>
      <c r="M36" s="166"/>
      <c r="N36" s="160"/>
      <c r="O36" s="130"/>
      <c r="P36" s="130"/>
      <c r="Q36" s="130"/>
      <c r="R36" s="130"/>
      <c r="S36" s="130"/>
      <c r="T36" s="130"/>
      <c r="U36" s="130"/>
      <c r="V36" s="130"/>
    </row>
    <row r="37" spans="1:22" x14ac:dyDescent="0.35">
      <c r="A37" s="156"/>
      <c r="B37" s="156"/>
      <c r="C37" s="156"/>
      <c r="D37" s="156"/>
      <c r="E37" s="156"/>
      <c r="F37" s="156"/>
      <c r="G37" s="156"/>
      <c r="H37" s="156"/>
      <c r="I37" s="156"/>
      <c r="J37" s="156"/>
      <c r="N37" s="156"/>
      <c r="O37" s="130"/>
      <c r="P37" s="130"/>
      <c r="Q37" s="130"/>
      <c r="R37" s="130"/>
      <c r="S37" s="130"/>
      <c r="T37" s="130"/>
      <c r="U37" s="130"/>
      <c r="V37" s="130"/>
    </row>
    <row r="38" spans="1:22" s="40" customFormat="1" ht="47.9" customHeight="1" x14ac:dyDescent="0.35">
      <c r="A38" s="39"/>
      <c r="B38" s="785"/>
      <c r="C38" s="785"/>
      <c r="D38" s="785"/>
      <c r="E38" s="785"/>
      <c r="F38" s="785"/>
      <c r="G38" s="785"/>
      <c r="H38" s="785"/>
      <c r="I38" s="130"/>
      <c r="J38" s="130"/>
      <c r="K38" s="130"/>
      <c r="L38" s="130"/>
      <c r="M38" s="130"/>
      <c r="N38" s="130"/>
      <c r="O38" s="130"/>
      <c r="P38" s="130"/>
      <c r="Q38" s="130"/>
      <c r="R38" s="130"/>
      <c r="S38" s="130"/>
      <c r="T38" s="130"/>
      <c r="U38" s="130"/>
      <c r="V38" s="130"/>
    </row>
    <row r="39" spans="1:22" s="55" customFormat="1" x14ac:dyDescent="0.35">
      <c r="A39" s="54"/>
      <c r="B39" s="769" t="s">
        <v>1396</v>
      </c>
      <c r="C39" s="769"/>
      <c r="D39" s="769"/>
      <c r="E39" s="769" t="s">
        <v>1397</v>
      </c>
      <c r="F39" s="769"/>
      <c r="G39" s="769"/>
      <c r="H39" s="769"/>
      <c r="I39" s="152"/>
      <c r="J39" s="152"/>
      <c r="K39" s="152"/>
      <c r="L39" s="152"/>
      <c r="M39" s="152"/>
      <c r="N39" s="152"/>
      <c r="O39" s="130"/>
      <c r="P39" s="130"/>
      <c r="Q39" s="130"/>
      <c r="R39" s="130"/>
      <c r="S39" s="130"/>
      <c r="T39" s="130"/>
      <c r="U39" s="130"/>
      <c r="V39" s="130"/>
    </row>
    <row r="40" spans="1:22" s="40" customFormat="1" x14ac:dyDescent="0.35">
      <c r="A40" s="39"/>
      <c r="B40" s="855" t="s">
        <v>1362</v>
      </c>
      <c r="C40" s="855"/>
      <c r="D40" s="855"/>
      <c r="E40" s="855" t="s">
        <v>1362</v>
      </c>
      <c r="F40" s="855"/>
      <c r="G40" s="855"/>
      <c r="H40" s="855"/>
      <c r="I40" s="130"/>
      <c r="J40" s="130"/>
      <c r="K40" s="130"/>
      <c r="L40" s="130"/>
      <c r="M40" s="130"/>
      <c r="N40" s="130"/>
      <c r="O40" s="130"/>
      <c r="P40" s="130"/>
      <c r="Q40" s="130"/>
      <c r="R40" s="130"/>
      <c r="S40" s="130"/>
      <c r="T40" s="130"/>
      <c r="U40" s="130"/>
      <c r="V40" s="130"/>
    </row>
    <row r="41" spans="1:22" s="40" customFormat="1" x14ac:dyDescent="0.35">
      <c r="A41" s="39"/>
      <c r="B41" s="39"/>
      <c r="C41" s="39"/>
      <c r="D41" s="39"/>
      <c r="E41" s="131"/>
      <c r="F41" s="130"/>
      <c r="G41" s="130"/>
      <c r="H41" s="130"/>
      <c r="I41" s="130"/>
      <c r="J41" s="130"/>
      <c r="K41" s="130"/>
      <c r="L41" s="130"/>
      <c r="M41" s="130"/>
      <c r="N41" s="130"/>
      <c r="O41" s="130"/>
      <c r="P41" s="130"/>
      <c r="Q41" s="130"/>
      <c r="R41" s="130"/>
      <c r="S41" s="130"/>
      <c r="T41" s="130"/>
      <c r="U41" s="130"/>
      <c r="V41" s="130"/>
    </row>
    <row r="42" spans="1:22" x14ac:dyDescent="0.35">
      <c r="B42" s="156"/>
      <c r="C42" s="156"/>
      <c r="D42" s="156"/>
      <c r="E42" s="156"/>
      <c r="F42" s="156"/>
      <c r="G42" s="156"/>
      <c r="H42" s="156"/>
    </row>
    <row r="43" spans="1:22" x14ac:dyDescent="0.35">
      <c r="B43" s="156"/>
      <c r="C43" s="156"/>
      <c r="D43" s="156"/>
      <c r="E43" s="156"/>
      <c r="F43" s="156"/>
      <c r="G43" s="156"/>
      <c r="H43" s="156"/>
    </row>
    <row r="44" spans="1:22" x14ac:dyDescent="0.35">
      <c r="B44" s="156"/>
      <c r="C44" s="156"/>
      <c r="D44" s="156"/>
      <c r="E44" s="156"/>
      <c r="F44" s="156"/>
      <c r="G44" s="156"/>
      <c r="H44" s="156"/>
    </row>
  </sheetData>
  <mergeCells count="12">
    <mergeCell ref="B40:D40"/>
    <mergeCell ref="E40:H40"/>
    <mergeCell ref="B2:E2"/>
    <mergeCell ref="F2:K3"/>
    <mergeCell ref="B38:D38"/>
    <mergeCell ref="E38:H38"/>
    <mergeCell ref="L2:N3"/>
    <mergeCell ref="B3:E3"/>
    <mergeCell ref="B7:F7"/>
    <mergeCell ref="G7:N7"/>
    <mergeCell ref="B39:D39"/>
    <mergeCell ref="E39:H39"/>
  </mergeCells>
  <conditionalFormatting sqref="D9:D16 D18:D20 D22:D24 D26:D28 D30:D32">
    <cfRule type="dataBar" priority="3">
      <dataBar>
        <cfvo type="num" val="0"/>
        <cfvo type="num" val="1"/>
        <color rgb="FF00B0F0"/>
      </dataBar>
      <extLst>
        <ext xmlns:x14="http://schemas.microsoft.com/office/spreadsheetml/2009/9/main" uri="{B025F937-C7B1-47D3-B67F-A62EFF666E3E}">
          <x14:id>{CE645888-47D8-41C9-B504-1693BC2351B9}</x14:id>
        </ext>
      </extLst>
    </cfRule>
    <cfRule type="dataBar" priority="4">
      <dataBar>
        <cfvo type="num" val="0"/>
        <cfvo type="num" val="1"/>
        <color rgb="FF00B050"/>
      </dataBar>
      <extLst>
        <ext xmlns:x14="http://schemas.microsoft.com/office/spreadsheetml/2009/9/main" uri="{B025F937-C7B1-47D3-B67F-A62EFF666E3E}">
          <x14:id>{F2521572-6B42-4259-A218-DBDC128913ED}</x14:id>
        </ext>
      </extLst>
    </cfRule>
  </conditionalFormatting>
  <conditionalFormatting sqref="D34:D36">
    <cfRule type="dataBar" priority="1">
      <dataBar>
        <cfvo type="num" val="0"/>
        <cfvo type="num" val="1"/>
        <color rgb="FF00B0F0"/>
      </dataBar>
      <extLst>
        <ext xmlns:x14="http://schemas.microsoft.com/office/spreadsheetml/2009/9/main" uri="{B025F937-C7B1-47D3-B67F-A62EFF666E3E}">
          <x14:id>{7D3BE992-D542-4D71-B265-ADACD9FD262F}</x14:id>
        </ext>
      </extLst>
    </cfRule>
    <cfRule type="dataBar" priority="2">
      <dataBar>
        <cfvo type="num" val="0"/>
        <cfvo type="num" val="1"/>
        <color rgb="FF00B050"/>
      </dataBar>
      <extLst>
        <ext xmlns:x14="http://schemas.microsoft.com/office/spreadsheetml/2009/9/main" uri="{B025F937-C7B1-47D3-B67F-A62EFF666E3E}">
          <x14:id>{B7B93330-F109-49D3-95BF-4279DEFDD065}</x14:id>
        </ext>
      </extLst>
    </cfRule>
  </conditionalFormatting>
  <dataValidations count="8">
    <dataValidation allowBlank="1" showInputMessage="1" showErrorMessage="1" prompt="Fecha en la que fue iniciada o será iniciada el cumplimiento de la Meta de la inversión seleccionada." sqref="E8 E17 E21 E25 E29 E33"/>
    <dataValidation allowBlank="1" showInputMessage="1" showErrorMessage="1" prompt="En caso de ser necesario ajustar la fecha de inicio de la Meta seleccionada para cada Inversión. (Esta fecha podrá cambiar a la siguiente vigencia en caso de ser necesario)." sqref="G8 G17 G21 G25 G29 G33"/>
    <dataValidation allowBlank="1" showInputMessage="1" showErrorMessage="1" prompt="En caso de ser necesario ajustar la fecha de terminación de la Meta seleccionada para cada Inversión. (Esta fecha podrá cambiar a la siguiente vigencia en caso de ser necesario)." sqref="H8 H17 H21 H25 H29 H33"/>
    <dataValidation allowBlank="1" showInputMessage="1" showErrorMessage="1" prompt="Relacionar un texto gerencial asociado al estado de avance de cumplimiento de la Meta seleccionada al finalizar el periodo de corte." sqref="I29:N29 I25:N25 I8:N8 I17:N17 I21:N21 I33:N33"/>
    <dataValidation allowBlank="1" showInputMessage="1" showErrorMessage="1" prompt="Relacione el nombre de la inversión en minusculas, debe ser coherentes con las establecidas en la pestaña metas 2027." sqref="B33 B29 B25 B21 B17"/>
    <dataValidation allowBlank="1" showInputMessage="1" showErrorMessage="1" prompt="Fecha en la que se prevé el cumplimiento de la Meta de la inversión seleccionada. (maximo se deberá establecer 31 de diciembre de la misma vigencia)" sqref="F8 F17 F21 F25 F29 F33"/>
    <dataValidation allowBlank="1" showInputMessage="1" showErrorMessage="1" prompt="RelRelacione el nombrRelacione el nombre de la inversión en minusculas, debe ser coherentes con las establecidas en la pestaña metas 2027." sqref="B8"/>
    <dataValidation allowBlank="1" showInputMessage="1" showErrorMessage="1" prompt="Relacionar la Meta establecida para cada inversión, debe ser coherente con la pestaña metas 2027." sqref="C8 C17 C21 C25 C29 C33"/>
  </dataValidations>
  <pageMargins left="0.7" right="0.7" top="0.75" bottom="0.75" header="0.3" footer="0.3"/>
  <pageSetup scale="34" orientation="landscape" r:id="rId1"/>
  <drawing r:id="rId2"/>
  <extLst>
    <ext xmlns:x14="http://schemas.microsoft.com/office/spreadsheetml/2009/9/main" uri="{78C0D931-6437-407d-A8EE-F0AAD7539E65}">
      <x14:conditionalFormattings>
        <x14:conditionalFormatting xmlns:xm="http://schemas.microsoft.com/office/excel/2006/main">
          <x14:cfRule type="dataBar" id="{CE645888-47D8-41C9-B504-1693BC2351B9}">
            <x14:dataBar minLength="0" maxLength="100">
              <x14:cfvo type="num">
                <xm:f>0</xm:f>
              </x14:cfvo>
              <x14:cfvo type="num">
                <xm:f>1</xm:f>
              </x14:cfvo>
              <x14:negativeFillColor rgb="FFFF0000"/>
              <x14:axisColor rgb="FF000000"/>
            </x14:dataBar>
          </x14:cfRule>
          <x14:cfRule type="dataBar" id="{F2521572-6B42-4259-A218-DBDC128913ED}">
            <x14:dataBar minLength="0" maxLength="100" gradient="0">
              <x14:cfvo type="num">
                <xm:f>0</xm:f>
              </x14:cfvo>
              <x14:cfvo type="num">
                <xm:f>1</xm:f>
              </x14:cfvo>
              <x14:negativeFillColor rgb="FFFF0000"/>
              <x14:axisColor rgb="FF000000"/>
            </x14:dataBar>
          </x14:cfRule>
          <xm:sqref>D9:D16 D18:D20 D22:D24 D26:D28 D30:D32</xm:sqref>
        </x14:conditionalFormatting>
        <x14:conditionalFormatting xmlns:xm="http://schemas.microsoft.com/office/excel/2006/main">
          <x14:cfRule type="dataBar" id="{7D3BE992-D542-4D71-B265-ADACD9FD262F}">
            <x14:dataBar minLength="0" maxLength="100">
              <x14:cfvo type="num">
                <xm:f>0</xm:f>
              </x14:cfvo>
              <x14:cfvo type="num">
                <xm:f>1</xm:f>
              </x14:cfvo>
              <x14:negativeFillColor rgb="FFFF0000"/>
              <x14:axisColor rgb="FF000000"/>
            </x14:dataBar>
          </x14:cfRule>
          <x14:cfRule type="dataBar" id="{B7B93330-F109-49D3-95BF-4279DEFDD065}">
            <x14:dataBar minLength="0" maxLength="100" gradient="0">
              <x14:cfvo type="num">
                <xm:f>0</xm:f>
              </x14:cfvo>
              <x14:cfvo type="num">
                <xm:f>1</xm:f>
              </x14:cfvo>
              <x14:negativeFillColor rgb="FFFF0000"/>
              <x14:axisColor rgb="FF000000"/>
            </x14:dataBar>
          </x14:cfRule>
          <xm:sqref>D34:D36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LISTA!$AI$2:$AI$22</xm:f>
          </x14:formula1>
          <xm:sqref>C18:C20 C22:C24 C26:C28 C30:C32 C34:C36</xm:sqref>
        </x14:dataValidation>
        <x14:dataValidation type="list" allowBlank="1" showInputMessage="1" showErrorMessage="1">
          <x14:formula1>
            <xm:f>LISTA!$AH$2:$AH$17</xm:f>
          </x14:formula1>
          <xm:sqref>C9:C16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5"/>
  <sheetViews>
    <sheetView zoomScale="70" zoomScaleNormal="70" zoomScaleSheetLayoutView="87" workbookViewId="0">
      <selection activeCell="B55" sqref="B55:D55"/>
    </sheetView>
  </sheetViews>
  <sheetFormatPr baseColWidth="10" defaultColWidth="10.75" defaultRowHeight="15.5" x14ac:dyDescent="0.35"/>
  <cols>
    <col min="1" max="1" width="4.5" style="1" customWidth="1"/>
    <col min="2" max="2" width="12.5" style="1" customWidth="1"/>
    <col min="3" max="3" width="28.08203125" style="1" customWidth="1"/>
    <col min="4" max="4" width="24.5" style="1" customWidth="1"/>
    <col min="5" max="5" width="58.58203125" style="1" customWidth="1"/>
    <col min="6" max="6" width="28.08203125" style="1" customWidth="1"/>
    <col min="7" max="7" width="18.5" style="1" customWidth="1"/>
    <col min="8" max="8" width="17.25" style="1" customWidth="1"/>
    <col min="9" max="9" width="20.75" style="2" customWidth="1"/>
    <col min="10" max="10" width="30.08203125" style="1" customWidth="1"/>
    <col min="11" max="11" width="45.08203125" style="1" customWidth="1"/>
    <col min="12" max="12" width="3.58203125" style="1" customWidth="1"/>
    <col min="13" max="16384" width="10.75" style="1"/>
  </cols>
  <sheetData>
    <row r="1" spans="1:19" x14ac:dyDescent="0.35">
      <c r="L1" s="19"/>
    </row>
    <row r="2" spans="1:19" s="40" customFormat="1" ht="47.15" customHeight="1" x14ac:dyDescent="0.35">
      <c r="A2" s="39"/>
      <c r="B2" s="749" t="s">
        <v>1333</v>
      </c>
      <c r="C2" s="749"/>
      <c r="D2" s="749"/>
      <c r="E2" s="749"/>
      <c r="F2" s="849"/>
      <c r="G2" s="849"/>
      <c r="H2" s="849"/>
      <c r="I2" s="850"/>
      <c r="J2" s="848"/>
      <c r="K2" s="850"/>
      <c r="L2" s="19"/>
      <c r="M2" s="130"/>
      <c r="N2" s="130"/>
      <c r="O2" s="130"/>
      <c r="P2" s="130"/>
      <c r="Q2" s="130"/>
      <c r="R2" s="130"/>
      <c r="S2" s="130"/>
    </row>
    <row r="3" spans="1:19" s="40" customFormat="1" ht="47.25" customHeight="1" x14ac:dyDescent="0.35">
      <c r="A3" s="39"/>
      <c r="B3" s="750" t="s">
        <v>2028</v>
      </c>
      <c r="C3" s="750"/>
      <c r="D3" s="750"/>
      <c r="E3" s="750"/>
      <c r="F3" s="852"/>
      <c r="G3" s="852"/>
      <c r="H3" s="852"/>
      <c r="I3" s="853"/>
      <c r="J3" s="851"/>
      <c r="K3" s="853"/>
      <c r="L3" s="19"/>
      <c r="M3" s="130"/>
      <c r="N3" s="130"/>
      <c r="O3" s="130"/>
      <c r="P3" s="130"/>
      <c r="Q3" s="130"/>
      <c r="R3" s="130"/>
      <c r="S3" s="130"/>
    </row>
    <row r="4" spans="1:19" ht="9" customHeight="1" x14ac:dyDescent="0.35">
      <c r="A4" s="19"/>
      <c r="B4" s="19"/>
      <c r="C4" s="19"/>
      <c r="D4" s="19"/>
      <c r="E4" s="19"/>
      <c r="F4" s="130"/>
      <c r="G4" s="130"/>
      <c r="H4" s="130"/>
      <c r="I4" s="152"/>
      <c r="J4" s="130"/>
      <c r="K4" s="130"/>
      <c r="L4" s="19"/>
    </row>
    <row r="5" spans="1:19" ht="19.399999999999999" customHeight="1" x14ac:dyDescent="0.35">
      <c r="A5" s="19"/>
      <c r="B5" s="26" t="s">
        <v>1874</v>
      </c>
      <c r="C5" s="26"/>
      <c r="D5" s="26"/>
      <c r="E5" s="19"/>
      <c r="F5" s="19"/>
      <c r="G5" s="19"/>
      <c r="H5" s="19"/>
      <c r="I5" s="22"/>
      <c r="J5" s="19"/>
      <c r="K5" s="19"/>
      <c r="L5" s="19"/>
    </row>
    <row r="6" spans="1:19" ht="40.4" customHeight="1" x14ac:dyDescent="0.35">
      <c r="A6" s="19"/>
      <c r="B6" s="112" t="s">
        <v>1812</v>
      </c>
      <c r="C6" s="112" t="s">
        <v>1813</v>
      </c>
      <c r="D6" s="112" t="s">
        <v>5</v>
      </c>
      <c r="E6" s="532" t="s">
        <v>1814</v>
      </c>
      <c r="F6" s="112" t="s">
        <v>1815</v>
      </c>
      <c r="G6" s="112" t="s">
        <v>4</v>
      </c>
      <c r="H6" s="112" t="s">
        <v>1816</v>
      </c>
      <c r="I6" s="112" t="s">
        <v>1271</v>
      </c>
      <c r="J6" s="112" t="s">
        <v>1817</v>
      </c>
      <c r="K6" s="112" t="s">
        <v>1818</v>
      </c>
      <c r="L6" s="19"/>
    </row>
    <row r="7" spans="1:19" ht="62" x14ac:dyDescent="0.35">
      <c r="A7" s="19"/>
      <c r="B7" s="368">
        <v>76036</v>
      </c>
      <c r="C7" s="368" t="s">
        <v>1959</v>
      </c>
      <c r="D7" s="517" t="s">
        <v>159</v>
      </c>
      <c r="E7" s="369" t="s">
        <v>1960</v>
      </c>
      <c r="F7" s="370">
        <v>1820259200</v>
      </c>
      <c r="G7" s="371" t="s">
        <v>41</v>
      </c>
      <c r="H7" s="368"/>
      <c r="I7" s="188" t="s">
        <v>1277</v>
      </c>
      <c r="J7" s="371" t="s">
        <v>60</v>
      </c>
      <c r="K7" s="188"/>
      <c r="L7" s="19"/>
    </row>
    <row r="8" spans="1:19" ht="46.5" x14ac:dyDescent="0.35">
      <c r="A8" s="19"/>
      <c r="B8" s="368">
        <v>76036</v>
      </c>
      <c r="C8" s="368" t="s">
        <v>1959</v>
      </c>
      <c r="D8" s="517" t="s">
        <v>159</v>
      </c>
      <c r="E8" s="188" t="s">
        <v>1961</v>
      </c>
      <c r="F8" s="370">
        <v>7174000000</v>
      </c>
      <c r="G8" s="371" t="s">
        <v>41</v>
      </c>
      <c r="H8" s="368"/>
      <c r="I8" s="188" t="s">
        <v>1290</v>
      </c>
      <c r="J8" s="371" t="s">
        <v>60</v>
      </c>
      <c r="K8" s="188"/>
      <c r="L8" s="19"/>
    </row>
    <row r="9" spans="1:19" ht="31" x14ac:dyDescent="0.35">
      <c r="A9" s="19"/>
      <c r="B9" s="368">
        <v>76036</v>
      </c>
      <c r="C9" s="368" t="s">
        <v>1959</v>
      </c>
      <c r="D9" s="517" t="s">
        <v>159</v>
      </c>
      <c r="E9" s="369" t="s">
        <v>1962</v>
      </c>
      <c r="F9" s="370">
        <v>199010798</v>
      </c>
      <c r="G9" s="371"/>
      <c r="H9" s="368"/>
      <c r="I9" s="188" t="s">
        <v>1277</v>
      </c>
      <c r="J9" s="371" t="s">
        <v>2006</v>
      </c>
      <c r="K9" s="188" t="s">
        <v>2015</v>
      </c>
      <c r="L9" s="19"/>
    </row>
    <row r="10" spans="1:19" ht="62" x14ac:dyDescent="0.35">
      <c r="A10" s="19"/>
      <c r="B10" s="368">
        <v>76109</v>
      </c>
      <c r="C10" s="368" t="s">
        <v>1897</v>
      </c>
      <c r="D10" s="368" t="s">
        <v>42</v>
      </c>
      <c r="E10" s="518" t="s">
        <v>2005</v>
      </c>
      <c r="F10" s="370">
        <v>700000000</v>
      </c>
      <c r="G10" s="371" t="s">
        <v>73</v>
      </c>
      <c r="H10" s="368">
        <v>2500</v>
      </c>
      <c r="I10" s="188" t="s">
        <v>1302</v>
      </c>
      <c r="J10" s="371" t="s">
        <v>2007</v>
      </c>
      <c r="K10" s="188"/>
      <c r="L10" s="19"/>
    </row>
    <row r="11" spans="1:19" ht="46.5" x14ac:dyDescent="0.35">
      <c r="A11" s="19"/>
      <c r="B11" s="368">
        <v>76109</v>
      </c>
      <c r="C11" s="368" t="s">
        <v>1897</v>
      </c>
      <c r="D11" s="368" t="s">
        <v>42</v>
      </c>
      <c r="E11" s="369" t="s">
        <v>1963</v>
      </c>
      <c r="F11" s="370">
        <v>357966067</v>
      </c>
      <c r="G11" s="371" t="s">
        <v>73</v>
      </c>
      <c r="H11" s="368">
        <v>11046</v>
      </c>
      <c r="I11" s="188" t="s">
        <v>1302</v>
      </c>
      <c r="J11" s="371" t="s">
        <v>2007</v>
      </c>
      <c r="K11" s="188"/>
      <c r="L11" s="19"/>
    </row>
    <row r="12" spans="1:19" ht="62" x14ac:dyDescent="0.35">
      <c r="A12" s="19"/>
      <c r="B12" s="368">
        <v>76109</v>
      </c>
      <c r="C12" s="368" t="s">
        <v>1897</v>
      </c>
      <c r="D12" s="368" t="s">
        <v>42</v>
      </c>
      <c r="E12" s="369" t="s">
        <v>1964</v>
      </c>
      <c r="F12" s="370">
        <v>2419524771</v>
      </c>
      <c r="G12" s="371" t="s">
        <v>41</v>
      </c>
      <c r="H12" s="368" t="s">
        <v>41</v>
      </c>
      <c r="I12" s="188" t="s">
        <v>1302</v>
      </c>
      <c r="J12" s="371" t="s">
        <v>21</v>
      </c>
      <c r="K12" s="188"/>
      <c r="L12" s="19"/>
    </row>
    <row r="13" spans="1:19" ht="62" x14ac:dyDescent="0.35">
      <c r="A13" s="19"/>
      <c r="B13" s="368">
        <v>76109</v>
      </c>
      <c r="C13" s="368" t="s">
        <v>1897</v>
      </c>
      <c r="D13" s="368" t="s">
        <v>42</v>
      </c>
      <c r="E13" s="369" t="s">
        <v>1965</v>
      </c>
      <c r="F13" s="370">
        <v>244161268</v>
      </c>
      <c r="G13" s="371" t="s">
        <v>41</v>
      </c>
      <c r="H13" s="368" t="s">
        <v>41</v>
      </c>
      <c r="I13" s="188" t="s">
        <v>1302</v>
      </c>
      <c r="J13" s="371" t="s">
        <v>21</v>
      </c>
      <c r="K13" s="188"/>
      <c r="L13" s="19"/>
    </row>
    <row r="14" spans="1:19" ht="62" x14ac:dyDescent="0.35">
      <c r="A14" s="19"/>
      <c r="B14" s="368">
        <v>76109</v>
      </c>
      <c r="C14" s="368" t="s">
        <v>1897</v>
      </c>
      <c r="D14" s="368" t="s">
        <v>42</v>
      </c>
      <c r="E14" s="369" t="s">
        <v>1966</v>
      </c>
      <c r="F14" s="370">
        <v>600000000</v>
      </c>
      <c r="G14" s="371" t="s">
        <v>41</v>
      </c>
      <c r="H14" s="368" t="s">
        <v>41</v>
      </c>
      <c r="I14" s="188" t="s">
        <v>1302</v>
      </c>
      <c r="J14" s="371" t="s">
        <v>2007</v>
      </c>
      <c r="K14" s="188"/>
      <c r="L14" s="19"/>
    </row>
    <row r="15" spans="1:19" ht="46.5" x14ac:dyDescent="0.35">
      <c r="A15" s="19"/>
      <c r="B15" s="368">
        <v>76109</v>
      </c>
      <c r="C15" s="368" t="s">
        <v>1897</v>
      </c>
      <c r="D15" s="368" t="s">
        <v>42</v>
      </c>
      <c r="E15" s="369" t="s">
        <v>1967</v>
      </c>
      <c r="F15" s="370">
        <v>6011081080</v>
      </c>
      <c r="G15" s="371" t="s">
        <v>41</v>
      </c>
      <c r="H15" s="368" t="s">
        <v>41</v>
      </c>
      <c r="I15" s="188" t="s">
        <v>1304</v>
      </c>
      <c r="J15" s="371" t="s">
        <v>21</v>
      </c>
      <c r="K15" s="188"/>
      <c r="L15" s="19"/>
    </row>
    <row r="16" spans="1:19" ht="139.5" x14ac:dyDescent="0.35">
      <c r="A16" s="19"/>
      <c r="B16" s="368">
        <v>76130</v>
      </c>
      <c r="C16" s="368" t="s">
        <v>330</v>
      </c>
      <c r="D16" s="368" t="s">
        <v>99</v>
      </c>
      <c r="E16" s="369" t="s">
        <v>1968</v>
      </c>
      <c r="F16" s="370">
        <v>3289767992</v>
      </c>
      <c r="G16" s="371" t="s">
        <v>98</v>
      </c>
      <c r="H16" s="368">
        <v>11800</v>
      </c>
      <c r="I16" s="188" t="s">
        <v>144</v>
      </c>
      <c r="J16" s="371" t="s">
        <v>2008</v>
      </c>
      <c r="K16" s="188"/>
      <c r="L16" s="19"/>
    </row>
    <row r="17" spans="1:12" ht="62" x14ac:dyDescent="0.35">
      <c r="A17" s="19"/>
      <c r="B17" s="368">
        <v>76130</v>
      </c>
      <c r="C17" s="368" t="s">
        <v>330</v>
      </c>
      <c r="D17" s="368" t="s">
        <v>99</v>
      </c>
      <c r="E17" s="369" t="s">
        <v>1969</v>
      </c>
      <c r="F17" s="370">
        <v>838043211</v>
      </c>
      <c r="G17" s="371" t="s">
        <v>73</v>
      </c>
      <c r="H17" s="368">
        <v>306</v>
      </c>
      <c r="I17" s="369" t="s">
        <v>144</v>
      </c>
      <c r="J17" s="371" t="s">
        <v>2008</v>
      </c>
      <c r="K17" s="188"/>
      <c r="L17" s="19"/>
    </row>
    <row r="18" spans="1:12" ht="93" x14ac:dyDescent="0.35">
      <c r="A18" s="19"/>
      <c r="B18" s="368">
        <v>76248</v>
      </c>
      <c r="C18" s="368" t="s">
        <v>663</v>
      </c>
      <c r="D18" s="368" t="s">
        <v>159</v>
      </c>
      <c r="E18" s="369" t="s">
        <v>1970</v>
      </c>
      <c r="F18" s="370">
        <v>850000000</v>
      </c>
      <c r="G18" s="371" t="s">
        <v>41</v>
      </c>
      <c r="H18" s="368">
        <v>35000</v>
      </c>
      <c r="I18" s="1" t="s">
        <v>144</v>
      </c>
      <c r="J18" s="371" t="s">
        <v>2009</v>
      </c>
      <c r="K18" s="188" t="s">
        <v>2016</v>
      </c>
      <c r="L18" s="19"/>
    </row>
    <row r="19" spans="1:12" ht="31" x14ac:dyDescent="0.35">
      <c r="A19" s="19"/>
      <c r="B19" s="368">
        <v>76377</v>
      </c>
      <c r="C19" s="368" t="s">
        <v>1902</v>
      </c>
      <c r="D19" s="368" t="s">
        <v>159</v>
      </c>
      <c r="E19" s="369" t="s">
        <v>1971</v>
      </c>
      <c r="F19" s="370">
        <v>200000000</v>
      </c>
      <c r="G19" s="371" t="s">
        <v>73</v>
      </c>
      <c r="H19" s="368">
        <v>500</v>
      </c>
      <c r="I19" s="369" t="s">
        <v>1277</v>
      </c>
      <c r="J19" s="371" t="s">
        <v>2006</v>
      </c>
      <c r="K19" s="188" t="s">
        <v>2017</v>
      </c>
      <c r="L19" s="19"/>
    </row>
    <row r="20" spans="1:12" ht="31" x14ac:dyDescent="0.35">
      <c r="A20" s="19"/>
      <c r="B20" s="368">
        <v>76377</v>
      </c>
      <c r="C20" s="368" t="s">
        <v>1902</v>
      </c>
      <c r="D20" s="368" t="s">
        <v>159</v>
      </c>
      <c r="E20" s="369" t="s">
        <v>1972</v>
      </c>
      <c r="F20" s="370">
        <v>90000000</v>
      </c>
      <c r="G20" s="371" t="s">
        <v>73</v>
      </c>
      <c r="H20" s="368">
        <v>1000</v>
      </c>
      <c r="I20" s="369" t="s">
        <v>1284</v>
      </c>
      <c r="J20" s="371" t="s">
        <v>2006</v>
      </c>
      <c r="K20" s="188" t="s">
        <v>2018</v>
      </c>
      <c r="L20" s="19"/>
    </row>
    <row r="21" spans="1:12" ht="31" x14ac:dyDescent="0.35">
      <c r="A21" s="19"/>
      <c r="B21" s="368">
        <v>76377</v>
      </c>
      <c r="C21" s="368" t="s">
        <v>1902</v>
      </c>
      <c r="D21" s="368" t="s">
        <v>159</v>
      </c>
      <c r="E21" s="369" t="s">
        <v>1973</v>
      </c>
      <c r="F21" s="370">
        <v>50000000</v>
      </c>
      <c r="G21" s="371" t="s">
        <v>73</v>
      </c>
      <c r="H21" s="368">
        <v>1100</v>
      </c>
      <c r="I21" s="369" t="s">
        <v>1277</v>
      </c>
      <c r="J21" s="371" t="s">
        <v>2006</v>
      </c>
      <c r="K21" s="188" t="s">
        <v>2019</v>
      </c>
      <c r="L21" s="19"/>
    </row>
    <row r="22" spans="1:12" ht="31" x14ac:dyDescent="0.35">
      <c r="A22" s="19"/>
      <c r="B22" s="368">
        <v>76377</v>
      </c>
      <c r="C22" s="368" t="s">
        <v>1902</v>
      </c>
      <c r="D22" s="368" t="s">
        <v>159</v>
      </c>
      <c r="E22" s="369" t="s">
        <v>1974</v>
      </c>
      <c r="F22" s="370">
        <v>250000000</v>
      </c>
      <c r="G22" s="371" t="s">
        <v>73</v>
      </c>
      <c r="H22" s="371">
        <v>1400</v>
      </c>
      <c r="I22" s="188" t="s">
        <v>1277</v>
      </c>
      <c r="J22" s="371" t="s">
        <v>2006</v>
      </c>
      <c r="K22" s="188" t="s">
        <v>2020</v>
      </c>
      <c r="L22" s="19"/>
    </row>
    <row r="23" spans="1:12" ht="31" x14ac:dyDescent="0.35">
      <c r="A23" s="19"/>
      <c r="B23" s="368">
        <v>76377</v>
      </c>
      <c r="C23" s="368" t="s">
        <v>1902</v>
      </c>
      <c r="D23" s="368" t="s">
        <v>159</v>
      </c>
      <c r="E23" s="369" t="s">
        <v>1975</v>
      </c>
      <c r="F23" s="370">
        <v>430000000</v>
      </c>
      <c r="G23" s="371" t="s">
        <v>73</v>
      </c>
      <c r="H23" s="371">
        <v>1800</v>
      </c>
      <c r="I23" s="188" t="s">
        <v>1284</v>
      </c>
      <c r="J23" s="371" t="s">
        <v>2006</v>
      </c>
      <c r="K23" s="188" t="s">
        <v>2021</v>
      </c>
      <c r="L23" s="19"/>
    </row>
    <row r="24" spans="1:12" ht="31" x14ac:dyDescent="0.35">
      <c r="A24" s="19"/>
      <c r="B24" s="368">
        <v>76377</v>
      </c>
      <c r="C24" s="368" t="s">
        <v>1902</v>
      </c>
      <c r="D24" s="368" t="s">
        <v>159</v>
      </c>
      <c r="E24" s="369" t="s">
        <v>1976</v>
      </c>
      <c r="F24" s="370">
        <v>200000000</v>
      </c>
      <c r="G24" s="371" t="s">
        <v>73</v>
      </c>
      <c r="H24" s="371">
        <v>8000</v>
      </c>
      <c r="I24" s="188" t="s">
        <v>1284</v>
      </c>
      <c r="J24" s="371" t="s">
        <v>2006</v>
      </c>
      <c r="K24" s="188" t="s">
        <v>2022</v>
      </c>
      <c r="L24" s="19"/>
    </row>
    <row r="25" spans="1:12" x14ac:dyDescent="0.35">
      <c r="A25" s="19"/>
      <c r="B25" s="368">
        <v>76377</v>
      </c>
      <c r="C25" s="368" t="s">
        <v>1902</v>
      </c>
      <c r="D25" s="368" t="s">
        <v>159</v>
      </c>
      <c r="E25" s="369" t="s">
        <v>1977</v>
      </c>
      <c r="F25" s="370">
        <v>300000000</v>
      </c>
      <c r="G25" s="371" t="s">
        <v>73</v>
      </c>
      <c r="H25" s="371">
        <v>1200</v>
      </c>
      <c r="I25" s="188" t="s">
        <v>1284</v>
      </c>
      <c r="J25" s="371" t="s">
        <v>2006</v>
      </c>
      <c r="K25" s="188" t="s">
        <v>2023</v>
      </c>
      <c r="L25" s="19"/>
    </row>
    <row r="26" spans="1:12" ht="46.5" x14ac:dyDescent="0.35">
      <c r="A26" s="19"/>
      <c r="B26" s="368">
        <v>76377</v>
      </c>
      <c r="C26" s="368" t="s">
        <v>1902</v>
      </c>
      <c r="D26" s="368" t="s">
        <v>159</v>
      </c>
      <c r="E26" s="369" t="s">
        <v>1978</v>
      </c>
      <c r="F26" s="370">
        <v>141000000</v>
      </c>
      <c r="G26" s="371" t="s">
        <v>73</v>
      </c>
      <c r="H26" s="371">
        <v>17000</v>
      </c>
      <c r="I26" s="188" t="s">
        <v>1277</v>
      </c>
      <c r="J26" s="371" t="s">
        <v>2006</v>
      </c>
      <c r="K26" s="188" t="s">
        <v>2024</v>
      </c>
      <c r="L26" s="19"/>
    </row>
    <row r="27" spans="1:12" ht="31" x14ac:dyDescent="0.35">
      <c r="A27" s="19"/>
      <c r="B27" s="368">
        <v>76606</v>
      </c>
      <c r="C27" s="368" t="s">
        <v>780</v>
      </c>
      <c r="D27" s="368" t="s">
        <v>159</v>
      </c>
      <c r="E27" s="369" t="s">
        <v>1979</v>
      </c>
      <c r="F27" s="370">
        <v>40000000</v>
      </c>
      <c r="G27" s="371" t="s">
        <v>73</v>
      </c>
      <c r="H27" s="371"/>
      <c r="I27" s="188" t="s">
        <v>1284</v>
      </c>
      <c r="J27" s="371" t="s">
        <v>2010</v>
      </c>
      <c r="K27" s="188"/>
      <c r="L27" s="19"/>
    </row>
    <row r="28" spans="1:12" ht="31" x14ac:dyDescent="0.35">
      <c r="A28" s="19"/>
      <c r="B28" s="368">
        <v>76606</v>
      </c>
      <c r="C28" s="368" t="s">
        <v>780</v>
      </c>
      <c r="D28" s="368" t="s">
        <v>159</v>
      </c>
      <c r="E28" s="369" t="s">
        <v>1980</v>
      </c>
      <c r="F28" s="370">
        <v>38575288</v>
      </c>
      <c r="G28" s="371" t="s">
        <v>73</v>
      </c>
      <c r="H28" s="371"/>
      <c r="I28" s="188" t="s">
        <v>1284</v>
      </c>
      <c r="J28" s="371" t="s">
        <v>2010</v>
      </c>
      <c r="K28" s="188"/>
      <c r="L28" s="19"/>
    </row>
    <row r="29" spans="1:12" ht="46.5" x14ac:dyDescent="0.35">
      <c r="A29" s="19"/>
      <c r="B29" s="368">
        <v>76606</v>
      </c>
      <c r="C29" s="368" t="s">
        <v>780</v>
      </c>
      <c r="D29" s="368" t="s">
        <v>159</v>
      </c>
      <c r="E29" s="369" t="s">
        <v>1981</v>
      </c>
      <c r="F29" s="370">
        <v>296254163</v>
      </c>
      <c r="G29" s="371" t="s">
        <v>41</v>
      </c>
      <c r="H29" s="371">
        <v>11245</v>
      </c>
      <c r="I29" s="188" t="s">
        <v>1277</v>
      </c>
      <c r="J29" s="371" t="s">
        <v>2010</v>
      </c>
      <c r="K29" s="188"/>
      <c r="L29" s="19"/>
    </row>
    <row r="30" spans="1:12" ht="46.5" x14ac:dyDescent="0.35">
      <c r="A30" s="19"/>
      <c r="B30" s="368">
        <v>76606</v>
      </c>
      <c r="C30" s="368" t="s">
        <v>780</v>
      </c>
      <c r="D30" s="368" t="s">
        <v>159</v>
      </c>
      <c r="E30" s="369" t="s">
        <v>1982</v>
      </c>
      <c r="F30" s="370">
        <v>121856649.98999999</v>
      </c>
      <c r="G30" s="371" t="s">
        <v>41</v>
      </c>
      <c r="H30" s="371">
        <v>11245</v>
      </c>
      <c r="I30" s="188" t="s">
        <v>110</v>
      </c>
      <c r="J30" s="371" t="s">
        <v>2010</v>
      </c>
      <c r="K30" s="188"/>
      <c r="L30" s="19"/>
    </row>
    <row r="31" spans="1:12" ht="31" x14ac:dyDescent="0.35">
      <c r="A31" s="19"/>
      <c r="B31" s="368">
        <v>76670</v>
      </c>
      <c r="C31" s="368" t="s">
        <v>752</v>
      </c>
      <c r="D31" s="368" t="s">
        <v>159</v>
      </c>
      <c r="E31" s="369" t="s">
        <v>1983</v>
      </c>
      <c r="F31" s="370">
        <v>849999000</v>
      </c>
      <c r="G31" s="371" t="s">
        <v>73</v>
      </c>
      <c r="H31" s="371">
        <v>120</v>
      </c>
      <c r="I31" s="188" t="s">
        <v>110</v>
      </c>
      <c r="J31" s="188" t="s">
        <v>2011</v>
      </c>
      <c r="K31" s="188"/>
      <c r="L31" s="19"/>
    </row>
    <row r="32" spans="1:12" ht="31" x14ac:dyDescent="0.35">
      <c r="A32" s="19"/>
      <c r="B32" s="368">
        <v>76736</v>
      </c>
      <c r="C32" s="368" t="s">
        <v>900</v>
      </c>
      <c r="D32" s="368" t="s">
        <v>159</v>
      </c>
      <c r="E32" s="369" t="s">
        <v>1984</v>
      </c>
      <c r="F32" s="370">
        <v>50000000</v>
      </c>
      <c r="G32" s="371" t="s">
        <v>41</v>
      </c>
      <c r="H32" s="368">
        <v>2000</v>
      </c>
      <c r="I32" s="369" t="s">
        <v>1277</v>
      </c>
      <c r="J32" s="371" t="s">
        <v>21</v>
      </c>
      <c r="K32" s="188" t="s">
        <v>2025</v>
      </c>
      <c r="L32" s="19"/>
    </row>
    <row r="33" spans="1:12" ht="31" x14ac:dyDescent="0.35">
      <c r="A33" s="19"/>
      <c r="B33" s="368">
        <v>76736</v>
      </c>
      <c r="C33" s="368" t="s">
        <v>900</v>
      </c>
      <c r="D33" s="368" t="s">
        <v>159</v>
      </c>
      <c r="E33" s="369" t="s">
        <v>1985</v>
      </c>
      <c r="F33" s="370">
        <v>200000000</v>
      </c>
      <c r="G33" s="371" t="s">
        <v>73</v>
      </c>
      <c r="H33" s="368">
        <v>2000</v>
      </c>
      <c r="I33" s="369" t="s">
        <v>1277</v>
      </c>
      <c r="J33" s="371" t="s">
        <v>21</v>
      </c>
      <c r="K33" s="188" t="s">
        <v>2025</v>
      </c>
      <c r="L33" s="19"/>
    </row>
    <row r="34" spans="1:12" ht="31" x14ac:dyDescent="0.35">
      <c r="A34" s="19"/>
      <c r="B34" s="368">
        <v>76736</v>
      </c>
      <c r="C34" s="368" t="s">
        <v>900</v>
      </c>
      <c r="D34" s="368" t="s">
        <v>159</v>
      </c>
      <c r="E34" s="369" t="s">
        <v>1986</v>
      </c>
      <c r="F34" s="370">
        <v>50000000</v>
      </c>
      <c r="G34" s="371" t="s">
        <v>73</v>
      </c>
      <c r="H34" s="368">
        <v>2000</v>
      </c>
      <c r="I34" s="369" t="s">
        <v>1277</v>
      </c>
      <c r="J34" s="371" t="s">
        <v>21</v>
      </c>
      <c r="K34" s="188" t="s">
        <v>2025</v>
      </c>
      <c r="L34" s="19"/>
    </row>
    <row r="35" spans="1:12" ht="31" x14ac:dyDescent="0.35">
      <c r="A35" s="19"/>
      <c r="B35" s="368">
        <v>76736</v>
      </c>
      <c r="C35" s="368" t="s">
        <v>900</v>
      </c>
      <c r="D35" s="368" t="s">
        <v>159</v>
      </c>
      <c r="E35" s="369" t="s">
        <v>1987</v>
      </c>
      <c r="F35" s="370">
        <v>662519786</v>
      </c>
      <c r="G35" s="371" t="s">
        <v>41</v>
      </c>
      <c r="H35" s="368">
        <v>50000</v>
      </c>
      <c r="I35" s="369" t="s">
        <v>1277</v>
      </c>
      <c r="J35" s="371" t="s">
        <v>21</v>
      </c>
      <c r="K35" s="188" t="s">
        <v>2025</v>
      </c>
      <c r="L35" s="19"/>
    </row>
    <row r="36" spans="1:12" ht="31" x14ac:dyDescent="0.35">
      <c r="A36" s="19"/>
      <c r="B36" s="368">
        <v>76736</v>
      </c>
      <c r="C36" s="368" t="s">
        <v>900</v>
      </c>
      <c r="D36" s="368" t="s">
        <v>159</v>
      </c>
      <c r="E36" s="369" t="s">
        <v>1988</v>
      </c>
      <c r="F36" s="370">
        <v>100000000</v>
      </c>
      <c r="G36" s="371" t="s">
        <v>73</v>
      </c>
      <c r="H36" s="368">
        <v>2000</v>
      </c>
      <c r="I36" s="369" t="s">
        <v>1277</v>
      </c>
      <c r="J36" s="371" t="s">
        <v>21</v>
      </c>
      <c r="K36" s="188" t="s">
        <v>2025</v>
      </c>
      <c r="L36" s="19"/>
    </row>
    <row r="37" spans="1:12" ht="31" x14ac:dyDescent="0.35">
      <c r="A37" s="19"/>
      <c r="B37" s="368">
        <v>76736</v>
      </c>
      <c r="C37" s="368" t="s">
        <v>900</v>
      </c>
      <c r="D37" s="368" t="s">
        <v>159</v>
      </c>
      <c r="E37" s="369" t="s">
        <v>1989</v>
      </c>
      <c r="F37" s="370">
        <v>100000000</v>
      </c>
      <c r="G37" s="371" t="s">
        <v>41</v>
      </c>
      <c r="H37" s="368">
        <v>1000</v>
      </c>
      <c r="I37" s="369" t="s">
        <v>1277</v>
      </c>
      <c r="J37" s="371" t="s">
        <v>21</v>
      </c>
      <c r="K37" s="188" t="s">
        <v>2025</v>
      </c>
      <c r="L37" s="19"/>
    </row>
    <row r="38" spans="1:12" ht="31" x14ac:dyDescent="0.35">
      <c r="A38" s="19"/>
      <c r="B38" s="368">
        <v>76736</v>
      </c>
      <c r="C38" s="368" t="s">
        <v>900</v>
      </c>
      <c r="D38" s="368" t="s">
        <v>159</v>
      </c>
      <c r="E38" s="369" t="s">
        <v>1990</v>
      </c>
      <c r="F38" s="370">
        <v>100000000</v>
      </c>
      <c r="G38" s="371" t="s">
        <v>41</v>
      </c>
      <c r="H38" s="368">
        <v>45000</v>
      </c>
      <c r="I38" s="369" t="s">
        <v>1277</v>
      </c>
      <c r="J38" s="371" t="s">
        <v>21</v>
      </c>
      <c r="K38" s="188" t="s">
        <v>2025</v>
      </c>
      <c r="L38" s="19"/>
    </row>
    <row r="39" spans="1:12" ht="46.5" x14ac:dyDescent="0.35">
      <c r="A39" s="19"/>
      <c r="B39" s="368">
        <v>76736</v>
      </c>
      <c r="C39" s="368" t="s">
        <v>900</v>
      </c>
      <c r="D39" s="368" t="s">
        <v>159</v>
      </c>
      <c r="E39" s="369" t="s">
        <v>1991</v>
      </c>
      <c r="F39" s="370">
        <v>50000000</v>
      </c>
      <c r="G39" s="371" t="s">
        <v>73</v>
      </c>
      <c r="H39" s="368">
        <v>2000</v>
      </c>
      <c r="I39" s="369" t="s">
        <v>1277</v>
      </c>
      <c r="J39" s="371" t="s">
        <v>21</v>
      </c>
      <c r="K39" s="188" t="s">
        <v>2025</v>
      </c>
      <c r="L39" s="19"/>
    </row>
    <row r="40" spans="1:12" ht="46.5" x14ac:dyDescent="0.35">
      <c r="A40" s="19"/>
      <c r="B40" s="368">
        <v>76736</v>
      </c>
      <c r="C40" s="368" t="s">
        <v>900</v>
      </c>
      <c r="D40" s="368" t="s">
        <v>159</v>
      </c>
      <c r="E40" s="369" t="s">
        <v>1992</v>
      </c>
      <c r="F40" s="370">
        <v>50000000</v>
      </c>
      <c r="G40" s="371" t="s">
        <v>41</v>
      </c>
      <c r="H40" s="368">
        <v>2000</v>
      </c>
      <c r="I40" s="369" t="s">
        <v>1277</v>
      </c>
      <c r="J40" s="371" t="s">
        <v>21</v>
      </c>
      <c r="K40" s="188" t="s">
        <v>2026</v>
      </c>
      <c r="L40" s="19"/>
    </row>
    <row r="41" spans="1:12" ht="31" x14ac:dyDescent="0.35">
      <c r="A41" s="19"/>
      <c r="B41" s="368">
        <v>76890</v>
      </c>
      <c r="C41" s="368" t="s">
        <v>967</v>
      </c>
      <c r="D41" s="368" t="s">
        <v>159</v>
      </c>
      <c r="E41" s="369" t="s">
        <v>1993</v>
      </c>
      <c r="F41" s="370">
        <v>9000000000</v>
      </c>
      <c r="G41" s="371" t="s">
        <v>73</v>
      </c>
      <c r="H41" s="368">
        <v>4000</v>
      </c>
      <c r="I41" s="369" t="s">
        <v>1290</v>
      </c>
      <c r="J41" s="371" t="s">
        <v>2012</v>
      </c>
      <c r="K41" s="188" t="s">
        <v>2027</v>
      </c>
      <c r="L41" s="19"/>
    </row>
    <row r="42" spans="1:12" ht="62" x14ac:dyDescent="0.35">
      <c r="A42" s="19"/>
      <c r="B42" s="368">
        <v>76892</v>
      </c>
      <c r="C42" s="368" t="s">
        <v>976</v>
      </c>
      <c r="D42" s="368" t="s">
        <v>42</v>
      </c>
      <c r="E42" s="369" t="s">
        <v>1994</v>
      </c>
      <c r="F42" s="370">
        <v>670264239</v>
      </c>
      <c r="G42" s="371" t="s">
        <v>73</v>
      </c>
      <c r="H42" s="368"/>
      <c r="I42" s="369" t="s">
        <v>144</v>
      </c>
      <c r="J42" s="371" t="s">
        <v>21</v>
      </c>
      <c r="K42" s="188"/>
      <c r="L42" s="19"/>
    </row>
    <row r="43" spans="1:12" ht="46.5" x14ac:dyDescent="0.35">
      <c r="A43" s="19"/>
      <c r="B43" s="368">
        <v>76892</v>
      </c>
      <c r="C43" s="368" t="s">
        <v>976</v>
      </c>
      <c r="D43" s="368" t="s">
        <v>42</v>
      </c>
      <c r="E43" s="369" t="s">
        <v>1995</v>
      </c>
      <c r="F43" s="370">
        <v>2891583409</v>
      </c>
      <c r="G43" s="371" t="s">
        <v>73</v>
      </c>
      <c r="H43" s="368"/>
      <c r="I43" s="369" t="s">
        <v>144</v>
      </c>
      <c r="J43" s="371" t="s">
        <v>21</v>
      </c>
      <c r="K43" s="188"/>
      <c r="L43" s="19"/>
    </row>
    <row r="44" spans="1:12" ht="46.5" x14ac:dyDescent="0.35">
      <c r="A44" s="19"/>
      <c r="B44" s="368">
        <v>76892</v>
      </c>
      <c r="C44" s="368" t="s">
        <v>976</v>
      </c>
      <c r="D44" s="368" t="s">
        <v>42</v>
      </c>
      <c r="E44" s="369" t="s">
        <v>1996</v>
      </c>
      <c r="F44" s="370">
        <v>1848464065</v>
      </c>
      <c r="G44" s="371" t="s">
        <v>73</v>
      </c>
      <c r="H44" s="368"/>
      <c r="I44" s="369" t="s">
        <v>144</v>
      </c>
      <c r="J44" s="371" t="s">
        <v>21</v>
      </c>
      <c r="K44" s="188"/>
      <c r="L44" s="19"/>
    </row>
    <row r="45" spans="1:12" ht="62" x14ac:dyDescent="0.35">
      <c r="A45" s="19"/>
      <c r="B45" s="368">
        <v>76892</v>
      </c>
      <c r="C45" s="368" t="s">
        <v>976</v>
      </c>
      <c r="D45" s="368" t="s">
        <v>42</v>
      </c>
      <c r="E45" s="369" t="s">
        <v>1994</v>
      </c>
      <c r="F45" s="370">
        <v>670264239</v>
      </c>
      <c r="G45" s="371" t="s">
        <v>73</v>
      </c>
      <c r="H45" s="368"/>
      <c r="I45" s="369" t="s">
        <v>144</v>
      </c>
      <c r="J45" s="371" t="s">
        <v>21</v>
      </c>
      <c r="K45" s="188"/>
      <c r="L45" s="19"/>
    </row>
    <row r="46" spans="1:12" ht="46.5" x14ac:dyDescent="0.35">
      <c r="A46" s="19"/>
      <c r="B46" s="368">
        <v>76892</v>
      </c>
      <c r="C46" s="368" t="s">
        <v>976</v>
      </c>
      <c r="D46" s="368" t="s">
        <v>42</v>
      </c>
      <c r="E46" s="369" t="s">
        <v>1997</v>
      </c>
      <c r="F46" s="370">
        <v>1324872133</v>
      </c>
      <c r="G46" s="371" t="s">
        <v>73</v>
      </c>
      <c r="H46" s="368"/>
      <c r="I46" s="369" t="s">
        <v>144</v>
      </c>
      <c r="J46" s="371" t="s">
        <v>21</v>
      </c>
      <c r="K46" s="188"/>
      <c r="L46" s="19"/>
    </row>
    <row r="47" spans="1:12" ht="46.5" x14ac:dyDescent="0.35">
      <c r="A47" s="19"/>
      <c r="B47" s="368">
        <v>76892</v>
      </c>
      <c r="C47" s="368" t="s">
        <v>976</v>
      </c>
      <c r="D47" s="368" t="s">
        <v>42</v>
      </c>
      <c r="E47" s="369" t="s">
        <v>1998</v>
      </c>
      <c r="F47" s="370">
        <v>1828823571</v>
      </c>
      <c r="G47" s="371" t="s">
        <v>73</v>
      </c>
      <c r="H47" s="368"/>
      <c r="I47" s="369" t="s">
        <v>144</v>
      </c>
      <c r="J47" s="371" t="s">
        <v>21</v>
      </c>
      <c r="K47" s="188"/>
      <c r="L47" s="19"/>
    </row>
    <row r="48" spans="1:12" ht="46.5" x14ac:dyDescent="0.35">
      <c r="A48" s="19"/>
      <c r="B48" s="368">
        <v>76892</v>
      </c>
      <c r="C48" s="368" t="s">
        <v>976</v>
      </c>
      <c r="D48" s="368" t="s">
        <v>42</v>
      </c>
      <c r="E48" s="369" t="s">
        <v>1999</v>
      </c>
      <c r="F48" s="370">
        <v>989920770</v>
      </c>
      <c r="G48" s="371" t="s">
        <v>73</v>
      </c>
      <c r="H48" s="368"/>
      <c r="I48" s="369" t="s">
        <v>144</v>
      </c>
      <c r="J48" s="371" t="s">
        <v>21</v>
      </c>
      <c r="K48" s="188"/>
      <c r="L48" s="19"/>
    </row>
    <row r="49" spans="1:12" ht="62" x14ac:dyDescent="0.35">
      <c r="A49" s="19"/>
      <c r="B49" s="368">
        <v>76892</v>
      </c>
      <c r="C49" s="368" t="s">
        <v>976</v>
      </c>
      <c r="D49" s="368" t="s">
        <v>42</v>
      </c>
      <c r="E49" s="369" t="s">
        <v>2000</v>
      </c>
      <c r="F49" s="370">
        <v>316725334.32999998</v>
      </c>
      <c r="G49" s="371" t="s">
        <v>73</v>
      </c>
      <c r="H49" s="368"/>
      <c r="I49" s="188" t="s">
        <v>144</v>
      </c>
      <c r="J49" s="371" t="s">
        <v>21</v>
      </c>
      <c r="K49" s="188"/>
      <c r="L49" s="19"/>
    </row>
    <row r="50" spans="1:12" ht="46.5" x14ac:dyDescent="0.35">
      <c r="A50" s="19"/>
      <c r="B50" s="368">
        <v>76892</v>
      </c>
      <c r="C50" s="368" t="s">
        <v>976</v>
      </c>
      <c r="D50" s="368" t="s">
        <v>42</v>
      </c>
      <c r="E50" s="369" t="s">
        <v>2001</v>
      </c>
      <c r="F50" s="370">
        <v>75208149</v>
      </c>
      <c r="G50" s="371" t="s">
        <v>73</v>
      </c>
      <c r="H50" s="368"/>
      <c r="I50" s="188" t="s">
        <v>144</v>
      </c>
      <c r="J50" s="371" t="s">
        <v>21</v>
      </c>
      <c r="K50" s="188"/>
      <c r="L50" s="19"/>
    </row>
    <row r="51" spans="1:12" ht="31" x14ac:dyDescent="0.35">
      <c r="A51" s="19"/>
      <c r="B51" s="368">
        <v>76892</v>
      </c>
      <c r="C51" s="368" t="s">
        <v>976</v>
      </c>
      <c r="D51" s="368" t="s">
        <v>42</v>
      </c>
      <c r="E51" s="369" t="s">
        <v>2002</v>
      </c>
      <c r="F51" s="370">
        <v>125577289</v>
      </c>
      <c r="G51" s="371" t="s">
        <v>73</v>
      </c>
      <c r="H51" s="368"/>
      <c r="I51" s="188" t="s">
        <v>144</v>
      </c>
      <c r="J51" s="371" t="s">
        <v>21</v>
      </c>
      <c r="K51" s="188"/>
      <c r="L51" s="19"/>
    </row>
    <row r="52" spans="1:12" x14ac:dyDescent="0.35">
      <c r="A52" s="19"/>
      <c r="B52" s="368">
        <v>76895</v>
      </c>
      <c r="C52" s="368" t="s">
        <v>985</v>
      </c>
      <c r="D52" s="368" t="s">
        <v>143</v>
      </c>
      <c r="E52" s="369" t="s">
        <v>2003</v>
      </c>
      <c r="F52" s="370">
        <v>12000000000</v>
      </c>
      <c r="G52" s="371" t="s">
        <v>41</v>
      </c>
      <c r="H52" s="368">
        <v>32627</v>
      </c>
      <c r="I52" s="188" t="s">
        <v>110</v>
      </c>
      <c r="J52" s="371" t="s">
        <v>2013</v>
      </c>
      <c r="K52" s="188"/>
      <c r="L52" s="19"/>
    </row>
    <row r="53" spans="1:12" ht="31" x14ac:dyDescent="0.35">
      <c r="A53" s="19"/>
      <c r="B53" s="368">
        <v>76895</v>
      </c>
      <c r="C53" s="368" t="s">
        <v>985</v>
      </c>
      <c r="D53" s="368" t="s">
        <v>143</v>
      </c>
      <c r="E53" s="369" t="s">
        <v>2004</v>
      </c>
      <c r="F53" s="370">
        <v>15000000000</v>
      </c>
      <c r="G53" s="371" t="s">
        <v>41</v>
      </c>
      <c r="H53" s="368">
        <v>32627</v>
      </c>
      <c r="I53" s="188" t="s">
        <v>110</v>
      </c>
      <c r="J53" s="371" t="s">
        <v>2014</v>
      </c>
      <c r="K53" s="188"/>
      <c r="L53" s="19"/>
    </row>
    <row r="54" spans="1:12" s="25" customFormat="1" x14ac:dyDescent="0.35">
      <c r="A54" s="23"/>
      <c r="B54" s="23"/>
      <c r="C54" s="23"/>
      <c r="D54" s="23"/>
      <c r="E54" s="23"/>
      <c r="F54" s="23"/>
      <c r="G54" s="23"/>
      <c r="H54" s="24"/>
      <c r="I54" s="24"/>
      <c r="J54" s="23"/>
      <c r="K54" s="23"/>
      <c r="L54" s="19"/>
    </row>
    <row r="55" spans="1:12" ht="103.5" customHeight="1" x14ac:dyDescent="0.35">
      <c r="A55" s="19"/>
      <c r="B55" s="785"/>
      <c r="C55" s="785"/>
      <c r="D55" s="785"/>
      <c r="E55" s="162"/>
      <c r="F55" s="19"/>
      <c r="G55" s="19"/>
      <c r="H55" s="19"/>
      <c r="I55" s="22"/>
      <c r="J55" s="19"/>
      <c r="K55" s="19"/>
      <c r="L55" s="19"/>
    </row>
    <row r="56" spans="1:12" s="2" customFormat="1" x14ac:dyDescent="0.35">
      <c r="A56" s="22"/>
      <c r="B56" s="769" t="s">
        <v>1396</v>
      </c>
      <c r="C56" s="769"/>
      <c r="D56" s="769"/>
      <c r="E56" s="89" t="s">
        <v>2077</v>
      </c>
      <c r="F56" s="19"/>
      <c r="G56" s="19"/>
      <c r="H56" s="22"/>
      <c r="I56" s="22"/>
      <c r="J56" s="22"/>
      <c r="K56" s="22"/>
      <c r="L56" s="19"/>
    </row>
    <row r="57" spans="1:12" x14ac:dyDescent="0.35">
      <c r="A57" s="19"/>
      <c r="B57" s="737" t="str">
        <f>'Información Básica'!B114</f>
        <v xml:space="preserve">ANDRES HERNAN SANCEHZ GUZMAN </v>
      </c>
      <c r="C57" s="737"/>
      <c r="D57" s="737"/>
      <c r="E57" s="270" t="str">
        <f t="array" ref="E57:F57">'Información Básica'!C114:D114</f>
        <v>MOISES CEPEDA RESTREPO</v>
      </c>
      <c r="F57" s="19">
        <v>0</v>
      </c>
      <c r="G57" s="19"/>
      <c r="H57" s="19"/>
      <c r="I57" s="22"/>
      <c r="J57" s="19"/>
      <c r="K57" s="19"/>
      <c r="L57" s="19"/>
    </row>
    <row r="58" spans="1:12" x14ac:dyDescent="0.35">
      <c r="A58" s="19"/>
      <c r="B58" s="22"/>
      <c r="C58" s="22"/>
      <c r="D58" s="22"/>
      <c r="E58" s="22"/>
      <c r="F58" s="19"/>
      <c r="G58" s="19"/>
      <c r="H58" s="19"/>
      <c r="I58" s="22"/>
      <c r="J58" s="19"/>
      <c r="K58" s="19"/>
      <c r="L58" s="19"/>
    </row>
    <row r="82" spans="2:8" ht="60.75" customHeight="1" x14ac:dyDescent="0.35"/>
    <row r="83" spans="2:8" x14ac:dyDescent="0.35">
      <c r="B83" s="496"/>
    </row>
    <row r="84" spans="2:8" ht="10.5" customHeight="1" x14ac:dyDescent="0.35"/>
    <row r="85" spans="2:8" ht="21.75" customHeight="1" x14ac:dyDescent="0.35"/>
    <row r="89" spans="2:8" ht="27" customHeight="1" x14ac:dyDescent="0.35"/>
    <row r="95" spans="2:8" ht="33.75" customHeight="1" x14ac:dyDescent="0.35">
      <c r="E95" s="2"/>
      <c r="F95" s="2"/>
      <c r="G95" s="2"/>
      <c r="H95" s="2"/>
    </row>
  </sheetData>
  <mergeCells count="7">
    <mergeCell ref="J2:K3"/>
    <mergeCell ref="B3:E3"/>
    <mergeCell ref="B2:E2"/>
    <mergeCell ref="F2:I3"/>
    <mergeCell ref="B57:D57"/>
    <mergeCell ref="B55:D55"/>
    <mergeCell ref="B56:D56"/>
  </mergeCells>
  <dataValidations disablePrompts="1" count="11">
    <dataValidation type="decimal" allowBlank="1" showInputMessage="1" showErrorMessage="1" sqref="F7:F53">
      <formula1>0</formula1>
      <formula2>9.99999999999999E+24</formula2>
    </dataValidation>
    <dataValidation type="whole" allowBlank="1" showInputMessage="1" showErrorMessage="1" sqref="H7:H53">
      <formula1>0</formula1>
      <formula2>999999999999999</formula2>
    </dataValidation>
    <dataValidation allowBlank="1" showInputMessage="1" showErrorMessage="1" prompt="Digite el Código definido internamente por el gestor para identificación de la inversión. " sqref="B6:D6"/>
    <dataValidation allowBlank="1" showInputMessage="1" showErrorMessage="1" prompt="Digite el valor del proyecto en cifras completas." sqref="F6"/>
    <dataValidation allowBlank="1" showInputMessage="1" showErrorMessage="1" prompt="Seleccione la ubicación del proyecto." sqref="G6"/>
    <dataValidation allowBlank="1" showInputMessage="1" showErrorMessage="1" prompt="Digite el valor entero de personas beneficiadas con la inversión." sqref="H6"/>
    <dataValidation allowBlank="1" showInputMessage="1" showErrorMessage="1" prompt="Escoja el estado actual del proyecto. POR FAVOR NO MODIFIQUE LAS OPCIONES DE LA LISTA, si requiere ampliar información puede escribirlo en las observaciones al final de la tabla." sqref="I6"/>
    <dataValidation allowBlank="1" showInputMessage="1" showErrorMessage="1" prompt="Escriba las fuentes de financiación de la inversión separadas por comas. Ejemplo:&quot;SGP municipio, SGP Departamento, PGN&quot;" sqref="J6"/>
    <dataValidation allowBlank="1" showInputMessage="1" showErrorMessage="1" prompt="Escriba las observaciones que considere pertinentes." sqref="K6"/>
    <dataValidation allowBlank="1" showInputMessage="1" showErrorMessage="1" prompt="Escriba el nombre de la inversión" sqref="E6"/>
    <dataValidation type="date" allowBlank="1" showInputMessage="1" showErrorMessage="1" sqref="F54">
      <formula1>36526</formula1>
      <formula2>117610</formula2>
    </dataValidation>
  </dataValidations>
  <pageMargins left="0.12" right="0.11" top="0.17" bottom="0.06" header="0.11" footer="0.01"/>
  <pageSetup paperSize="5" scale="56" fitToHeight="0" orientation="landscape"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LISTA!$E$2:$E$4</xm:f>
          </x14:formula1>
          <xm:sqref>G7:G53</xm:sqref>
        </x14:dataValidation>
        <x14:dataValidation type="list" allowBlank="1" showInputMessage="1" showErrorMessage="1">
          <x14:formula1>
            <xm:f>'Lista Proyectos'!$P$2:$P$15</xm:f>
          </x14:formula1>
          <xm:sqref>I7:I53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8"/>
  <sheetViews>
    <sheetView topLeftCell="A28" zoomScaleNormal="100" zoomScaleSheetLayoutView="118" workbookViewId="0">
      <selection activeCell="D34" sqref="D34"/>
    </sheetView>
  </sheetViews>
  <sheetFormatPr baseColWidth="10" defaultColWidth="10.75" defaultRowHeight="11.5" x14ac:dyDescent="0.35"/>
  <cols>
    <col min="1" max="1" width="2.08203125" style="40" customWidth="1"/>
    <col min="2" max="2" width="48.25" style="40" customWidth="1"/>
    <col min="3" max="3" width="70.58203125" style="40" customWidth="1"/>
    <col min="4" max="4" width="53.08203125" style="40" customWidth="1"/>
    <col min="5" max="5" width="40.58203125" style="40" customWidth="1"/>
    <col min="6" max="6" width="18" style="40" customWidth="1"/>
    <col min="7" max="7" width="3.75" style="40" customWidth="1"/>
    <col min="8" max="16384" width="10.75" style="40"/>
  </cols>
  <sheetData>
    <row r="1" spans="1:19" ht="15.75" customHeight="1" x14ac:dyDescent="0.35">
      <c r="A1" s="39"/>
      <c r="B1" s="39"/>
      <c r="C1" s="39"/>
      <c r="D1" s="39"/>
      <c r="E1" s="39"/>
      <c r="F1" s="39"/>
      <c r="G1" s="39"/>
      <c r="H1" s="130"/>
      <c r="I1" s="130"/>
      <c r="J1" s="130"/>
      <c r="K1" s="130"/>
      <c r="L1" s="130"/>
      <c r="M1" s="130"/>
    </row>
    <row r="2" spans="1:19" ht="47.15" customHeight="1" x14ac:dyDescent="0.35">
      <c r="A2" s="39"/>
      <c r="B2" s="907" t="s">
        <v>1333</v>
      </c>
      <c r="C2" s="907"/>
      <c r="D2" s="908"/>
      <c r="E2" s="848"/>
      <c r="F2" s="789"/>
      <c r="G2" s="130"/>
      <c r="H2" s="130"/>
      <c r="I2" s="130"/>
      <c r="J2" s="130"/>
      <c r="K2" s="130"/>
      <c r="L2" s="130"/>
      <c r="M2" s="130"/>
      <c r="N2" s="130"/>
      <c r="O2" s="130"/>
      <c r="P2" s="130"/>
      <c r="Q2" s="130"/>
      <c r="R2" s="130"/>
      <c r="S2" s="130"/>
    </row>
    <row r="3" spans="1:19" ht="47.9" customHeight="1" x14ac:dyDescent="0.35">
      <c r="A3" s="39"/>
      <c r="B3" s="718" t="s">
        <v>2029</v>
      </c>
      <c r="C3" s="719"/>
      <c r="D3" s="916"/>
      <c r="E3" s="851"/>
      <c r="F3" s="789"/>
      <c r="G3" s="130"/>
      <c r="H3" s="130"/>
      <c r="I3" s="130"/>
      <c r="J3" s="130"/>
      <c r="K3" s="130"/>
      <c r="L3" s="130"/>
      <c r="M3" s="130"/>
      <c r="N3" s="130"/>
      <c r="O3" s="130"/>
      <c r="P3" s="130"/>
      <c r="Q3" s="130"/>
      <c r="R3" s="130"/>
      <c r="S3" s="130"/>
    </row>
    <row r="4" spans="1:19" x14ac:dyDescent="0.35">
      <c r="A4" s="39"/>
      <c r="B4" s="163"/>
      <c r="C4" s="163"/>
      <c r="D4" s="163"/>
      <c r="E4" s="163"/>
      <c r="F4" s="168"/>
      <c r="G4" s="130"/>
      <c r="H4" s="130"/>
      <c r="I4" s="130"/>
      <c r="J4" s="130"/>
      <c r="K4" s="130"/>
      <c r="L4" s="130"/>
      <c r="M4" s="130"/>
      <c r="N4" s="130"/>
      <c r="O4" s="130"/>
      <c r="P4" s="130"/>
      <c r="Q4" s="130"/>
      <c r="R4" s="130"/>
      <c r="S4" s="130"/>
    </row>
    <row r="5" spans="1:19" x14ac:dyDescent="0.35">
      <c r="A5" s="43"/>
      <c r="B5" s="41" t="s">
        <v>1819</v>
      </c>
      <c r="C5" s="39"/>
      <c r="D5" s="39"/>
      <c r="E5" s="39"/>
      <c r="F5" s="39"/>
      <c r="G5" s="130"/>
      <c r="H5" s="130"/>
      <c r="I5" s="130"/>
      <c r="J5" s="130"/>
      <c r="K5" s="130"/>
      <c r="L5" s="130"/>
      <c r="M5" s="130"/>
    </row>
    <row r="6" spans="1:19" x14ac:dyDescent="0.35">
      <c r="A6" s="43"/>
      <c r="B6" s="159" t="s">
        <v>1820</v>
      </c>
      <c r="C6" s="159" t="s">
        <v>1821</v>
      </c>
      <c r="D6" s="159" t="s">
        <v>1822</v>
      </c>
      <c r="E6" s="531" t="s">
        <v>1823</v>
      </c>
      <c r="F6" s="39"/>
      <c r="G6" s="130"/>
      <c r="H6" s="130"/>
      <c r="I6" s="130"/>
      <c r="J6" s="130"/>
      <c r="K6" s="130"/>
      <c r="L6" s="130"/>
      <c r="M6" s="130"/>
    </row>
    <row r="7" spans="1:19" ht="74.650000000000006" customHeight="1" x14ac:dyDescent="0.35">
      <c r="A7" s="43"/>
      <c r="B7" s="259" t="s">
        <v>2148</v>
      </c>
      <c r="C7" s="260" t="s">
        <v>2464</v>
      </c>
      <c r="D7" s="529"/>
      <c r="E7" s="538" t="s">
        <v>2481</v>
      </c>
      <c r="F7" s="39"/>
      <c r="G7" s="130"/>
      <c r="H7" s="130"/>
      <c r="I7" s="130"/>
      <c r="J7" s="130"/>
      <c r="K7" s="130"/>
      <c r="L7" s="130"/>
      <c r="M7" s="130"/>
    </row>
    <row r="8" spans="1:19" ht="28.4" customHeight="1" x14ac:dyDescent="0.35">
      <c r="A8" s="43"/>
      <c r="B8" s="259" t="s">
        <v>2149</v>
      </c>
      <c r="C8" s="260" t="s">
        <v>2478</v>
      </c>
      <c r="D8" s="516"/>
      <c r="E8" s="273"/>
      <c r="F8" s="39"/>
      <c r="G8" s="130"/>
      <c r="H8" s="130"/>
      <c r="I8" s="130"/>
      <c r="J8" s="130"/>
      <c r="K8" s="130"/>
      <c r="L8" s="130"/>
      <c r="M8" s="130"/>
    </row>
    <row r="9" spans="1:19" ht="91.9" customHeight="1" x14ac:dyDescent="0.35">
      <c r="A9" s="43"/>
      <c r="B9" s="259" t="s">
        <v>1457</v>
      </c>
      <c r="C9" s="260" t="s">
        <v>2442</v>
      </c>
      <c r="D9" s="436"/>
      <c r="E9" s="534"/>
      <c r="F9" s="39"/>
      <c r="G9" s="130"/>
      <c r="H9" s="130"/>
      <c r="I9" s="130"/>
      <c r="J9" s="130"/>
      <c r="K9" s="130"/>
      <c r="L9" s="130"/>
      <c r="M9" s="130"/>
    </row>
    <row r="10" spans="1:19" ht="361.9" hidden="1" customHeight="1" x14ac:dyDescent="0.35">
      <c r="A10" s="43"/>
      <c r="B10" s="259" t="s">
        <v>1518</v>
      </c>
      <c r="C10" s="611" t="s">
        <v>2482</v>
      </c>
      <c r="D10" s="259"/>
      <c r="E10" s="254" t="s">
        <v>2483</v>
      </c>
      <c r="F10" s="39"/>
      <c r="G10" s="130"/>
      <c r="H10" s="130"/>
      <c r="I10" s="130"/>
      <c r="J10" s="130"/>
      <c r="K10" s="130"/>
      <c r="L10" s="130"/>
      <c r="M10" s="130"/>
    </row>
    <row r="11" spans="1:19" ht="375.65" customHeight="1" x14ac:dyDescent="0.35">
      <c r="A11" s="43"/>
      <c r="B11" s="259" t="s">
        <v>2479</v>
      </c>
      <c r="C11" s="538" t="s">
        <v>2484</v>
      </c>
      <c r="D11" s="259"/>
      <c r="E11" s="254" t="s">
        <v>2485</v>
      </c>
      <c r="F11" s="39"/>
      <c r="G11" s="130"/>
      <c r="H11" s="130"/>
      <c r="I11" s="130"/>
      <c r="J11" s="130"/>
      <c r="K11" s="130"/>
      <c r="L11" s="130"/>
      <c r="M11" s="130"/>
    </row>
    <row r="12" spans="1:19" ht="70" x14ac:dyDescent="0.35">
      <c r="A12" s="343"/>
      <c r="B12" s="436" t="s">
        <v>1523</v>
      </c>
      <c r="C12" s="538" t="s">
        <v>2860</v>
      </c>
      <c r="D12" s="436"/>
      <c r="E12" s="260" t="s">
        <v>2868</v>
      </c>
      <c r="G12" s="458"/>
      <c r="H12" s="458"/>
      <c r="I12" s="458"/>
      <c r="J12" s="458"/>
      <c r="K12" s="458"/>
      <c r="L12" s="458"/>
      <c r="M12" s="458"/>
    </row>
    <row r="13" spans="1:19" ht="42" x14ac:dyDescent="0.35">
      <c r="A13" s="43"/>
      <c r="B13" s="432" t="s">
        <v>2313</v>
      </c>
      <c r="C13" s="260" t="s">
        <v>2486</v>
      </c>
      <c r="D13" s="259"/>
      <c r="E13" s="260"/>
      <c r="F13" s="39"/>
      <c r="G13" s="130"/>
      <c r="H13" s="130"/>
      <c r="I13" s="130"/>
      <c r="J13" s="130"/>
      <c r="K13" s="130"/>
      <c r="L13" s="130"/>
      <c r="M13" s="130"/>
    </row>
    <row r="14" spans="1:19" ht="70" x14ac:dyDescent="0.35">
      <c r="A14" s="343"/>
      <c r="B14" s="670" t="s">
        <v>2314</v>
      </c>
      <c r="C14" s="260" t="s">
        <v>2858</v>
      </c>
      <c r="D14" s="436"/>
      <c r="E14" s="260"/>
      <c r="G14" s="458"/>
      <c r="H14" s="458"/>
      <c r="I14" s="458"/>
      <c r="J14" s="458"/>
      <c r="K14" s="458"/>
      <c r="L14" s="458"/>
      <c r="M14" s="458"/>
    </row>
    <row r="15" spans="1:19" ht="196" x14ac:dyDescent="0.35">
      <c r="A15" s="343"/>
      <c r="B15" s="670" t="s">
        <v>2855</v>
      </c>
      <c r="C15" s="260" t="s">
        <v>2859</v>
      </c>
      <c r="D15" s="436"/>
      <c r="E15" s="260"/>
      <c r="G15" s="458"/>
      <c r="H15" s="458"/>
      <c r="I15" s="458"/>
      <c r="J15" s="458"/>
      <c r="K15" s="458"/>
      <c r="L15" s="458"/>
      <c r="M15" s="458"/>
    </row>
    <row r="16" spans="1:19" ht="14" x14ac:dyDescent="0.35">
      <c r="A16" s="43"/>
      <c r="B16" s="45" t="s">
        <v>2315</v>
      </c>
      <c r="C16" s="260" t="s">
        <v>2316</v>
      </c>
      <c r="D16" s="259"/>
      <c r="E16" s="260"/>
      <c r="F16" s="39"/>
      <c r="G16" s="130"/>
      <c r="H16" s="130"/>
      <c r="I16" s="130"/>
      <c r="J16" s="130"/>
      <c r="K16" s="130"/>
      <c r="L16" s="130"/>
      <c r="M16" s="130"/>
    </row>
    <row r="17" spans="1:13" ht="28" x14ac:dyDescent="0.35">
      <c r="A17" s="43"/>
      <c r="B17" s="259" t="s">
        <v>2150</v>
      </c>
      <c r="C17" s="260" t="s">
        <v>2480</v>
      </c>
      <c r="D17" s="259"/>
      <c r="E17" s="259"/>
      <c r="F17" s="39"/>
      <c r="G17" s="130"/>
      <c r="H17" s="130"/>
      <c r="I17" s="130"/>
      <c r="J17" s="130"/>
      <c r="K17" s="130"/>
      <c r="L17" s="130"/>
      <c r="M17" s="130"/>
    </row>
    <row r="18" spans="1:13" ht="28" x14ac:dyDescent="0.35">
      <c r="A18" s="43"/>
      <c r="B18" s="259" t="s">
        <v>1765</v>
      </c>
      <c r="C18" s="260" t="s">
        <v>2317</v>
      </c>
      <c r="D18" s="259"/>
      <c r="E18" s="259"/>
      <c r="F18" s="39"/>
      <c r="G18" s="130"/>
      <c r="H18" s="130"/>
      <c r="I18" s="130"/>
      <c r="J18" s="130"/>
      <c r="K18" s="130"/>
      <c r="L18" s="130"/>
      <c r="M18" s="130"/>
    </row>
    <row r="19" spans="1:13" ht="28" x14ac:dyDescent="0.35">
      <c r="A19" s="43"/>
      <c r="B19" s="259" t="s">
        <v>1787</v>
      </c>
      <c r="C19" s="260" t="s">
        <v>2857</v>
      </c>
      <c r="D19" s="259"/>
      <c r="E19" s="260"/>
      <c r="F19" s="39"/>
      <c r="G19" s="130"/>
      <c r="H19" s="130"/>
      <c r="I19" s="458"/>
      <c r="J19" s="130"/>
      <c r="K19" s="130"/>
      <c r="L19" s="130"/>
      <c r="M19" s="130"/>
    </row>
    <row r="20" spans="1:13" ht="14" x14ac:dyDescent="0.35">
      <c r="A20" s="343"/>
      <c r="B20" s="436" t="s">
        <v>1796</v>
      </c>
      <c r="C20" s="260" t="s">
        <v>2856</v>
      </c>
      <c r="D20" s="436"/>
      <c r="E20" s="260"/>
      <c r="G20" s="458"/>
      <c r="H20" s="458"/>
      <c r="I20" s="458"/>
      <c r="J20" s="458"/>
      <c r="K20" s="458"/>
      <c r="L20" s="458"/>
      <c r="M20" s="458"/>
    </row>
    <row r="21" spans="1:13" ht="14" x14ac:dyDescent="0.35">
      <c r="A21" s="43"/>
      <c r="B21" s="259" t="s">
        <v>2151</v>
      </c>
      <c r="C21" s="260" t="s">
        <v>2160</v>
      </c>
      <c r="D21" s="259"/>
      <c r="E21" s="259"/>
      <c r="F21" s="39"/>
      <c r="G21" s="130"/>
      <c r="H21" s="130"/>
      <c r="I21" s="130"/>
      <c r="J21" s="130"/>
      <c r="K21" s="130"/>
      <c r="L21" s="130"/>
      <c r="M21" s="130"/>
    </row>
    <row r="22" spans="1:13" x14ac:dyDescent="0.35">
      <c r="A22" s="43"/>
      <c r="B22" s="45"/>
      <c r="C22" s="45"/>
      <c r="D22" s="45"/>
      <c r="E22" s="45"/>
      <c r="F22" s="39"/>
      <c r="G22" s="130"/>
      <c r="H22" s="130"/>
      <c r="I22" s="458"/>
      <c r="J22" s="130"/>
      <c r="K22" s="130"/>
      <c r="L22" s="130"/>
      <c r="M22" s="130"/>
    </row>
    <row r="23" spans="1:13" s="52" customFormat="1" x14ac:dyDescent="0.35">
      <c r="A23" s="51"/>
      <c r="B23" s="51"/>
      <c r="C23" s="51"/>
      <c r="D23" s="51"/>
      <c r="E23" s="51"/>
      <c r="F23" s="175"/>
      <c r="G23" s="130"/>
      <c r="H23" s="130"/>
      <c r="I23" s="458"/>
      <c r="J23" s="130"/>
      <c r="K23" s="130"/>
      <c r="L23" s="130"/>
      <c r="M23" s="130"/>
    </row>
    <row r="24" spans="1:13" s="52" customFormat="1" x14ac:dyDescent="0.35">
      <c r="A24" s="51"/>
      <c r="B24" s="176" t="s">
        <v>1824</v>
      </c>
      <c r="C24" s="51"/>
      <c r="D24" s="51"/>
      <c r="E24" s="612"/>
      <c r="F24" s="175"/>
      <c r="G24" s="130"/>
      <c r="H24" s="130"/>
      <c r="I24" s="458"/>
      <c r="J24" s="130"/>
      <c r="K24" s="130"/>
      <c r="L24" s="130"/>
      <c r="M24" s="130"/>
    </row>
    <row r="25" spans="1:13" s="52" customFormat="1" x14ac:dyDescent="0.35">
      <c r="A25" s="51"/>
      <c r="B25" s="176"/>
      <c r="C25" s="51"/>
      <c r="D25" s="51"/>
      <c r="E25" s="51"/>
      <c r="F25" s="175"/>
      <c r="G25" s="130"/>
      <c r="H25" s="130"/>
      <c r="I25" s="130"/>
      <c r="J25" s="130"/>
      <c r="K25" s="130"/>
      <c r="L25" s="130"/>
      <c r="M25" s="130"/>
    </row>
    <row r="26" spans="1:13" s="52" customFormat="1" x14ac:dyDescent="0.35">
      <c r="A26" s="51"/>
      <c r="B26" s="159" t="s">
        <v>1825</v>
      </c>
      <c r="C26" s="426">
        <f>+COUNTA('Metas Capítulo 2026'!D9:D51,'Metas Capítulo 2026'!D59:D60,'Metas Capítulo 2026'!D64:D65,'Metas Capítulo 2026'!D67:D76,'Metas Capítulo 2026'!D80:D82,'Metas Capítulo 2026'!D86:D112)</f>
        <v>87</v>
      </c>
      <c r="D26" s="159" t="s">
        <v>1826</v>
      </c>
      <c r="E26" s="676">
        <f>SUM('Metas Capítulo 2026'!I9:I51,'Metas Capítulo 2026'!I59:I60,'Metas Capítulo 2026'!I64:I65,'Metas Capítulo 2026'!I67:I76,'Metas Capítulo 2026'!I80:I82,'Metas Capítulo 2026'!I86:I112)</f>
        <v>331821130231.47998</v>
      </c>
      <c r="F26" s="297"/>
      <c r="G26" s="130"/>
      <c r="H26" s="130"/>
      <c r="I26" s="130"/>
      <c r="J26" s="130"/>
      <c r="K26" s="130"/>
      <c r="L26" s="130"/>
      <c r="M26" s="130"/>
    </row>
    <row r="27" spans="1:13" s="52" customFormat="1" x14ac:dyDescent="0.35">
      <c r="A27" s="51"/>
      <c r="B27" s="51"/>
      <c r="C27" s="51"/>
      <c r="D27" s="51"/>
      <c r="E27" s="51"/>
      <c r="F27" s="175"/>
      <c r="G27" s="130"/>
      <c r="H27" s="130"/>
      <c r="I27" s="130"/>
      <c r="J27" s="130"/>
      <c r="K27" s="130"/>
      <c r="L27" s="130"/>
      <c r="M27" s="130"/>
    </row>
    <row r="28" spans="1:13" s="52" customFormat="1" x14ac:dyDescent="0.35">
      <c r="A28" s="51"/>
      <c r="B28" s="41" t="s">
        <v>1827</v>
      </c>
      <c r="C28" s="51"/>
      <c r="D28" s="51"/>
      <c r="E28" s="51"/>
      <c r="F28" s="175"/>
      <c r="G28" s="130"/>
      <c r="H28" s="130"/>
      <c r="I28" s="130"/>
      <c r="J28" s="130"/>
      <c r="K28" s="130"/>
      <c r="L28" s="130"/>
      <c r="M28" s="130"/>
    </row>
    <row r="29" spans="1:13" ht="19.5" customHeight="1" x14ac:dyDescent="0.35">
      <c r="A29" s="43"/>
      <c r="B29" s="910"/>
      <c r="C29" s="911"/>
      <c r="D29" s="911"/>
      <c r="E29" s="912"/>
      <c r="F29" s="39"/>
      <c r="G29" s="130"/>
      <c r="H29" s="130"/>
      <c r="I29" s="130"/>
      <c r="J29" s="130"/>
      <c r="K29" s="130"/>
      <c r="L29" s="130"/>
      <c r="M29" s="130"/>
    </row>
    <row r="30" spans="1:13" ht="384" customHeight="1" x14ac:dyDescent="0.35">
      <c r="A30" s="43"/>
      <c r="B30" s="913" t="s">
        <v>2344</v>
      </c>
      <c r="C30" s="914"/>
      <c r="D30" s="914"/>
      <c r="E30" s="915"/>
      <c r="F30" s="39"/>
      <c r="G30" s="130"/>
      <c r="H30" s="130"/>
      <c r="I30" s="130"/>
      <c r="J30" s="130"/>
      <c r="K30" s="130"/>
      <c r="L30" s="130"/>
      <c r="M30" s="130"/>
    </row>
    <row r="31" spans="1:13" s="52" customFormat="1" x14ac:dyDescent="0.35">
      <c r="A31" s="51"/>
      <c r="B31" s="51"/>
      <c r="C31" s="51"/>
      <c r="D31" s="51"/>
      <c r="E31" s="51"/>
      <c r="F31" s="175"/>
      <c r="G31" s="130"/>
      <c r="H31" s="130"/>
      <c r="I31" s="130"/>
      <c r="J31" s="130"/>
      <c r="K31" s="130"/>
      <c r="L31" s="130"/>
      <c r="M31" s="130"/>
    </row>
    <row r="32" spans="1:13" s="708" customFormat="1" x14ac:dyDescent="0.35">
      <c r="B32" s="909" t="s">
        <v>2882</v>
      </c>
      <c r="C32" s="909"/>
      <c r="D32" s="909"/>
      <c r="E32" s="909"/>
      <c r="F32" s="709"/>
      <c r="G32" s="458"/>
      <c r="H32" s="458"/>
      <c r="I32" s="458"/>
      <c r="J32" s="458"/>
      <c r="K32" s="458"/>
      <c r="L32" s="458"/>
      <c r="M32" s="458"/>
    </row>
    <row r="33" spans="1:13" s="52" customFormat="1" ht="18" customHeight="1" x14ac:dyDescent="0.35">
      <c r="A33" s="51"/>
      <c r="B33" s="51" t="s">
        <v>1828</v>
      </c>
      <c r="C33" s="51"/>
      <c r="D33" s="51"/>
      <c r="E33" s="51"/>
      <c r="F33" s="175"/>
      <c r="G33" s="130"/>
      <c r="H33" s="130"/>
      <c r="I33" s="130"/>
      <c r="J33" s="130"/>
      <c r="K33" s="130"/>
      <c r="L33" s="130"/>
      <c r="M33" s="130"/>
    </row>
    <row r="34" spans="1:13" s="52" customFormat="1" ht="15" customHeight="1" x14ac:dyDescent="0.35">
      <c r="A34" s="51"/>
      <c r="B34" s="51"/>
      <c r="C34" s="51"/>
      <c r="D34" s="51"/>
      <c r="E34" s="51"/>
      <c r="F34" s="175"/>
      <c r="G34" s="130"/>
      <c r="H34" s="130"/>
      <c r="I34" s="130"/>
      <c r="J34" s="130"/>
      <c r="K34" s="130"/>
      <c r="L34" s="130"/>
      <c r="M34" s="130"/>
    </row>
    <row r="35" spans="1:13" ht="116.25" customHeight="1" x14ac:dyDescent="0.35">
      <c r="A35" s="39"/>
      <c r="B35" s="53"/>
      <c r="C35" s="53"/>
      <c r="D35" s="39"/>
      <c r="E35" s="39"/>
      <c r="F35" s="39"/>
      <c r="G35" s="130"/>
      <c r="H35" s="130"/>
      <c r="I35" s="458"/>
      <c r="J35" s="130"/>
      <c r="K35" s="130"/>
      <c r="L35" s="130"/>
      <c r="M35" s="130"/>
    </row>
    <row r="36" spans="1:13" s="55" customFormat="1" x14ac:dyDescent="0.35">
      <c r="A36" s="54"/>
      <c r="B36" s="159" t="s">
        <v>1829</v>
      </c>
      <c r="C36" s="159" t="s">
        <v>2080</v>
      </c>
      <c r="D36" s="39"/>
      <c r="E36" s="39"/>
      <c r="F36" s="54"/>
      <c r="G36" s="130"/>
      <c r="H36" s="130"/>
      <c r="I36" s="458"/>
      <c r="J36" s="130"/>
      <c r="K36" s="130"/>
      <c r="L36" s="130"/>
      <c r="M36" s="130"/>
    </row>
    <row r="37" spans="1:13" x14ac:dyDescent="0.35">
      <c r="A37" s="39"/>
      <c r="B37" s="270" t="str">
        <f>'Información Básica'!B114</f>
        <v xml:space="preserve">ANDRES HERNAN SANCEHZ GUZMAN </v>
      </c>
      <c r="C37" s="270" t="str">
        <f t="array" ref="C37:D37">'Información Básica'!C114:D114</f>
        <v>MOISES CEPEDA RESTREPO</v>
      </c>
      <c r="D37" s="39">
        <v>0</v>
      </c>
      <c r="E37" s="39"/>
      <c r="F37" s="39"/>
      <c r="G37" s="130"/>
      <c r="H37" s="130"/>
      <c r="I37" s="458"/>
      <c r="J37" s="130"/>
      <c r="K37" s="130"/>
      <c r="L37" s="130"/>
      <c r="M37" s="130"/>
    </row>
    <row r="38" spans="1:13" x14ac:dyDescent="0.35">
      <c r="A38" s="39"/>
      <c r="B38" s="277">
        <v>14701651</v>
      </c>
      <c r="C38" s="351">
        <v>14705330</v>
      </c>
      <c r="D38" s="39"/>
      <c r="E38" s="39"/>
      <c r="F38" s="39"/>
      <c r="G38" s="130"/>
      <c r="H38" s="130"/>
      <c r="I38" s="458"/>
      <c r="J38" s="130"/>
      <c r="K38" s="130"/>
      <c r="L38" s="130"/>
      <c r="M38" s="130"/>
    </row>
    <row r="39" spans="1:13" x14ac:dyDescent="0.35">
      <c r="A39" s="39"/>
      <c r="B39" s="39"/>
      <c r="C39" s="39"/>
      <c r="D39" s="39"/>
      <c r="E39" s="39"/>
      <c r="F39" s="39"/>
      <c r="G39" s="130"/>
      <c r="H39" s="130"/>
      <c r="I39" s="458"/>
      <c r="J39" s="130"/>
      <c r="K39" s="130"/>
      <c r="L39" s="130"/>
      <c r="M39" s="130"/>
    </row>
    <row r="40" spans="1:13" x14ac:dyDescent="0.35">
      <c r="A40" s="39"/>
      <c r="B40" s="39"/>
      <c r="C40" s="39"/>
      <c r="D40" s="39"/>
      <c r="E40" s="39"/>
      <c r="F40" s="39"/>
      <c r="G40" s="130"/>
      <c r="H40" s="130"/>
      <c r="I40" s="458"/>
      <c r="J40" s="130"/>
      <c r="K40" s="130"/>
      <c r="L40" s="130"/>
      <c r="M40" s="130"/>
    </row>
    <row r="41" spans="1:13" ht="20.25" customHeight="1" x14ac:dyDescent="0.35">
      <c r="A41" s="39"/>
      <c r="B41" s="39"/>
      <c r="C41" s="39"/>
      <c r="D41" s="39"/>
      <c r="E41" s="39"/>
      <c r="F41" s="39"/>
      <c r="G41" s="130"/>
      <c r="H41" s="130"/>
      <c r="I41" s="458"/>
      <c r="J41" s="130"/>
      <c r="K41" s="130"/>
      <c r="L41" s="130"/>
      <c r="M41" s="130"/>
    </row>
    <row r="42" spans="1:13" x14ac:dyDescent="0.35">
      <c r="G42" s="130"/>
      <c r="H42" s="130"/>
      <c r="I42" s="458"/>
      <c r="J42" s="130"/>
      <c r="K42" s="130"/>
      <c r="L42" s="130"/>
      <c r="M42" s="130"/>
    </row>
    <row r="45" spans="1:13" ht="24.75" customHeight="1" x14ac:dyDescent="0.35"/>
    <row r="46" spans="1:13" ht="0.75" customHeight="1" x14ac:dyDescent="0.35"/>
    <row r="50" ht="28.5" customHeight="1" x14ac:dyDescent="0.35"/>
    <row r="51" ht="42.75" customHeight="1" x14ac:dyDescent="0.35"/>
    <row r="52" ht="15.75" hidden="1" customHeight="1" x14ac:dyDescent="0.35"/>
    <row r="53" ht="2.25" hidden="1" customHeight="1" x14ac:dyDescent="0.35"/>
    <row r="54" hidden="1" x14ac:dyDescent="0.35"/>
    <row r="55" hidden="1" x14ac:dyDescent="0.35"/>
    <row r="56" hidden="1" x14ac:dyDescent="0.35"/>
    <row r="57" hidden="1" x14ac:dyDescent="0.35"/>
    <row r="58" hidden="1" x14ac:dyDescent="0.35"/>
    <row r="59" ht="5.25" hidden="1" customHeight="1" x14ac:dyDescent="0.35"/>
    <row r="60" ht="21" hidden="1" customHeight="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row r="70" ht="42" hidden="1" customHeight="1" x14ac:dyDescent="0.35"/>
    <row r="71" ht="23.25" hidden="1" customHeight="1" x14ac:dyDescent="0.35"/>
    <row r="72" ht="39.75" hidden="1" customHeight="1" x14ac:dyDescent="0.35"/>
    <row r="73" hidden="1" x14ac:dyDescent="0.35"/>
    <row r="74" ht="24.75" hidden="1" customHeight="1" x14ac:dyDescent="0.35"/>
    <row r="75" ht="26.25" hidden="1" customHeight="1" x14ac:dyDescent="0.35"/>
    <row r="76" ht="27" hidden="1" customHeight="1" x14ac:dyDescent="0.35"/>
    <row r="77" ht="25.5" hidden="1" customHeight="1" x14ac:dyDescent="0.35"/>
    <row r="85" spans="2:2" ht="60.75" customHeight="1" x14ac:dyDescent="0.35"/>
    <row r="86" spans="2:2" x14ac:dyDescent="0.35">
      <c r="B86" s="348"/>
    </row>
    <row r="87" spans="2:2" ht="10.5" customHeight="1" x14ac:dyDescent="0.35"/>
    <row r="88" spans="2:2" ht="21.75" customHeight="1" x14ac:dyDescent="0.35"/>
    <row r="92" spans="2:2" ht="27" customHeight="1" x14ac:dyDescent="0.35"/>
    <row r="98" spans="5:8" ht="33.75" customHeight="1" x14ac:dyDescent="0.35">
      <c r="E98" s="55"/>
      <c r="F98" s="55"/>
      <c r="G98" s="55"/>
      <c r="H98" s="55"/>
    </row>
  </sheetData>
  <mergeCells count="7">
    <mergeCell ref="F2:F3"/>
    <mergeCell ref="B2:D2"/>
    <mergeCell ref="B32:E32"/>
    <mergeCell ref="B29:E29"/>
    <mergeCell ref="B30:E30"/>
    <mergeCell ref="E2:E3"/>
    <mergeCell ref="B3:D3"/>
  </mergeCells>
  <phoneticPr fontId="18" type="noConversion"/>
  <dataValidations disablePrompts="1" count="1">
    <dataValidation type="date" allowBlank="1" showInputMessage="1" showErrorMessage="1" sqref="E27:E28 E23:E25 E31 E33:E34">
      <formula1>36526</formula1>
      <formula2>117610</formula2>
    </dataValidation>
  </dataValidations>
  <pageMargins left="0.44" right="0.53" top="0.16" bottom="0.06" header="0.08" footer="0.04"/>
  <pageSetup paperSize="5" scale="6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topLeftCell="I1" workbookViewId="0">
      <selection activeCell="N9" sqref="N9"/>
    </sheetView>
  </sheetViews>
  <sheetFormatPr baseColWidth="10" defaultColWidth="11" defaultRowHeight="15.75" customHeight="1" x14ac:dyDescent="0.35"/>
  <cols>
    <col min="1" max="1" width="33.25" bestFit="1" customWidth="1"/>
    <col min="2" max="2" width="30.75" bestFit="1" customWidth="1"/>
    <col min="3" max="3" width="28.75" bestFit="1" customWidth="1"/>
    <col min="4" max="4" width="33.25" bestFit="1" customWidth="1"/>
    <col min="5" max="5" width="33.25" customWidth="1"/>
    <col min="6" max="6" width="22.75" bestFit="1" customWidth="1"/>
    <col min="7" max="7" width="19.58203125" customWidth="1"/>
    <col min="8" max="8" width="20.58203125" customWidth="1"/>
    <col min="9" max="9" width="19.08203125" bestFit="1" customWidth="1"/>
    <col min="10" max="10" width="24.08203125" bestFit="1" customWidth="1"/>
    <col min="11" max="11" width="17.25" bestFit="1" customWidth="1"/>
    <col min="16" max="16" width="20" customWidth="1"/>
    <col min="17" max="17" width="40.58203125" customWidth="1"/>
    <col min="18" max="18" width="26.08203125" customWidth="1"/>
  </cols>
  <sheetData>
    <row r="1" spans="1:18" s="27" customFormat="1" ht="15.5" x14ac:dyDescent="0.35">
      <c r="A1" s="27" t="s">
        <v>1264</v>
      </c>
      <c r="B1" s="27" t="s">
        <v>13</v>
      </c>
      <c r="C1" s="27" t="s">
        <v>1265</v>
      </c>
      <c r="D1" s="27" t="s">
        <v>1266</v>
      </c>
      <c r="E1" s="27" t="s">
        <v>1267</v>
      </c>
      <c r="F1" s="27" t="s">
        <v>1268</v>
      </c>
      <c r="G1" s="27" t="s">
        <v>16</v>
      </c>
      <c r="H1" s="27" t="s">
        <v>14</v>
      </c>
      <c r="I1" s="27" t="s">
        <v>1269</v>
      </c>
      <c r="J1" s="27" t="s">
        <v>1270</v>
      </c>
      <c r="K1" s="27" t="s">
        <v>52</v>
      </c>
      <c r="L1" s="28" t="s">
        <v>5</v>
      </c>
      <c r="M1" s="28" t="s">
        <v>4</v>
      </c>
      <c r="N1" s="28" t="s">
        <v>0</v>
      </c>
      <c r="O1" s="28" t="s">
        <v>23</v>
      </c>
      <c r="P1" s="28" t="s">
        <v>1271</v>
      </c>
      <c r="Q1" s="196" t="s">
        <v>1832</v>
      </c>
      <c r="R1" s="27" t="s">
        <v>1833</v>
      </c>
    </row>
    <row r="2" spans="1:18" ht="31" x14ac:dyDescent="0.35">
      <c r="A2" t="s">
        <v>13</v>
      </c>
      <c r="B2" s="29" t="s">
        <v>49</v>
      </c>
      <c r="C2" s="29" t="s">
        <v>1272</v>
      </c>
      <c r="D2" s="29" t="s">
        <v>48</v>
      </c>
      <c r="E2" s="29" t="s">
        <v>182</v>
      </c>
      <c r="F2" s="29" t="s">
        <v>47</v>
      </c>
      <c r="G2" s="29" t="s">
        <v>1273</v>
      </c>
      <c r="H2" s="29" t="s">
        <v>1274</v>
      </c>
      <c r="I2" s="29" t="s">
        <v>50</v>
      </c>
      <c r="J2" s="29" t="s">
        <v>1275</v>
      </c>
      <c r="K2" t="s">
        <v>1276</v>
      </c>
      <c r="L2" s="29" t="s">
        <v>42</v>
      </c>
      <c r="M2" s="29" t="s">
        <v>41</v>
      </c>
      <c r="N2" s="29" t="s">
        <v>37</v>
      </c>
      <c r="O2" s="29">
        <v>2020</v>
      </c>
      <c r="P2" s="29" t="s">
        <v>1277</v>
      </c>
      <c r="Q2" s="195" t="s">
        <v>1846</v>
      </c>
      <c r="R2" s="29" t="s">
        <v>1844</v>
      </c>
    </row>
    <row r="3" spans="1:18" ht="31" x14ac:dyDescent="0.35">
      <c r="A3" t="s">
        <v>1265</v>
      </c>
      <c r="B3" s="29" t="s">
        <v>81</v>
      </c>
      <c r="C3" s="29" t="s">
        <v>1278</v>
      </c>
      <c r="D3" s="29" t="s">
        <v>1279</v>
      </c>
      <c r="E3" s="29"/>
      <c r="F3" s="29" t="s">
        <v>163</v>
      </c>
      <c r="G3" s="29" t="s">
        <v>1280</v>
      </c>
      <c r="H3" s="29" t="s">
        <v>1281</v>
      </c>
      <c r="I3" s="29" t="s">
        <v>82</v>
      </c>
      <c r="J3" s="29" t="s">
        <v>1282</v>
      </c>
      <c r="K3" t="s">
        <v>1283</v>
      </c>
      <c r="L3" s="29" t="s">
        <v>74</v>
      </c>
      <c r="M3" s="29" t="s">
        <v>73</v>
      </c>
      <c r="N3" s="29" t="s">
        <v>69</v>
      </c>
      <c r="O3" s="29">
        <v>2021</v>
      </c>
      <c r="P3" s="29" t="s">
        <v>1284</v>
      </c>
      <c r="Q3" s="195" t="s">
        <v>1847</v>
      </c>
      <c r="R3" s="29" t="s">
        <v>1845</v>
      </c>
    </row>
    <row r="4" spans="1:18" ht="31" x14ac:dyDescent="0.35">
      <c r="A4" t="s">
        <v>1266</v>
      </c>
      <c r="B4" s="29" t="s">
        <v>107</v>
      </c>
      <c r="C4" s="29" t="s">
        <v>1285</v>
      </c>
      <c r="D4" s="29" t="s">
        <v>1286</v>
      </c>
      <c r="E4" s="29"/>
      <c r="F4" s="29" t="s">
        <v>178</v>
      </c>
      <c r="G4" s="29" t="s">
        <v>1287</v>
      </c>
      <c r="H4" s="29" t="s">
        <v>182</v>
      </c>
      <c r="I4" s="29" t="s">
        <v>108</v>
      </c>
      <c r="J4" s="29" t="s">
        <v>1288</v>
      </c>
      <c r="K4" t="s">
        <v>1289</v>
      </c>
      <c r="L4" s="29" t="s">
        <v>99</v>
      </c>
      <c r="M4" s="29" t="s">
        <v>98</v>
      </c>
      <c r="N4" s="29" t="s">
        <v>94</v>
      </c>
      <c r="O4" s="29">
        <v>2022</v>
      </c>
      <c r="P4" s="29" t="s">
        <v>1290</v>
      </c>
      <c r="Q4" s="195" t="s">
        <v>1848</v>
      </c>
      <c r="R4" s="29" t="s">
        <v>1376</v>
      </c>
    </row>
    <row r="5" spans="1:18" ht="31" x14ac:dyDescent="0.35">
      <c r="A5" t="s">
        <v>1267</v>
      </c>
      <c r="B5" s="29" t="s">
        <v>129</v>
      </c>
      <c r="C5" s="29" t="s">
        <v>182</v>
      </c>
      <c r="D5" s="29" t="s">
        <v>127</v>
      </c>
      <c r="E5" s="29"/>
      <c r="F5" s="29" t="s">
        <v>182</v>
      </c>
      <c r="G5" s="29" t="s">
        <v>1291</v>
      </c>
      <c r="I5" s="29" t="s">
        <v>182</v>
      </c>
      <c r="J5" s="29" t="s">
        <v>1292</v>
      </c>
      <c r="K5" t="s">
        <v>1293</v>
      </c>
      <c r="L5" s="29" t="s">
        <v>124</v>
      </c>
      <c r="O5" s="29">
        <v>2023</v>
      </c>
      <c r="P5" s="29" t="s">
        <v>1294</v>
      </c>
      <c r="Q5" s="197" t="s">
        <v>1849</v>
      </c>
    </row>
    <row r="6" spans="1:18" ht="62" x14ac:dyDescent="0.35">
      <c r="A6" t="s">
        <v>1268</v>
      </c>
      <c r="B6" s="29" t="s">
        <v>148</v>
      </c>
      <c r="C6" s="29" t="s">
        <v>1295</v>
      </c>
      <c r="D6" s="29" t="s">
        <v>182</v>
      </c>
      <c r="E6" s="29"/>
      <c r="F6" s="29"/>
      <c r="G6" s="29" t="s">
        <v>182</v>
      </c>
      <c r="J6" s="29" t="s">
        <v>1296</v>
      </c>
      <c r="K6" t="s">
        <v>1297</v>
      </c>
      <c r="L6" s="29" t="s">
        <v>143</v>
      </c>
      <c r="O6" s="29" t="s">
        <v>1298</v>
      </c>
      <c r="P6" s="29" t="s">
        <v>1299</v>
      </c>
    </row>
    <row r="7" spans="1:18" ht="31" x14ac:dyDescent="0.35">
      <c r="A7" t="s">
        <v>16</v>
      </c>
      <c r="B7" s="29" t="s">
        <v>164</v>
      </c>
      <c r="C7" s="29"/>
      <c r="D7" s="29" t="s">
        <v>1295</v>
      </c>
      <c r="E7" s="29"/>
      <c r="F7" s="29"/>
      <c r="J7" s="29" t="s">
        <v>182</v>
      </c>
      <c r="K7" t="s">
        <v>1300</v>
      </c>
      <c r="L7" s="29" t="s">
        <v>159</v>
      </c>
      <c r="O7" t="s">
        <v>1301</v>
      </c>
      <c r="P7" s="29" t="s">
        <v>1302</v>
      </c>
    </row>
    <row r="8" spans="1:18" ht="31" x14ac:dyDescent="0.35">
      <c r="A8" t="s">
        <v>14</v>
      </c>
      <c r="B8" s="29" t="s">
        <v>179</v>
      </c>
      <c r="C8" s="29"/>
      <c r="F8" s="29"/>
      <c r="K8" t="s">
        <v>1303</v>
      </c>
      <c r="L8" s="29" t="s">
        <v>175</v>
      </c>
      <c r="P8" s="29" t="s">
        <v>1304</v>
      </c>
    </row>
    <row r="9" spans="1:18" ht="31" x14ac:dyDescent="0.35">
      <c r="A9" t="s">
        <v>1269</v>
      </c>
      <c r="B9" s="29" t="s">
        <v>189</v>
      </c>
      <c r="C9" s="29"/>
      <c r="F9" s="29"/>
      <c r="K9" t="s">
        <v>1305</v>
      </c>
      <c r="P9" s="29" t="s">
        <v>1306</v>
      </c>
    </row>
    <row r="10" spans="1:18" ht="15.5" x14ac:dyDescent="0.35">
      <c r="A10" t="s">
        <v>1270</v>
      </c>
      <c r="C10" s="29"/>
      <c r="K10" t="s">
        <v>1307</v>
      </c>
      <c r="P10" s="29" t="s">
        <v>110</v>
      </c>
    </row>
    <row r="11" spans="1:18" ht="15.5" x14ac:dyDescent="0.35">
      <c r="K11" t="s">
        <v>1308</v>
      </c>
      <c r="P11" s="29" t="s">
        <v>132</v>
      </c>
    </row>
    <row r="12" spans="1:18" ht="15.5" x14ac:dyDescent="0.35">
      <c r="K12" t="s">
        <v>1309</v>
      </c>
      <c r="P12" s="29" t="s">
        <v>144</v>
      </c>
    </row>
    <row r="13" spans="1:18" ht="15.5" x14ac:dyDescent="0.35">
      <c r="K13" t="s">
        <v>1310</v>
      </c>
      <c r="P13" s="29" t="s">
        <v>1311</v>
      </c>
    </row>
    <row r="14" spans="1:18" ht="46.5" x14ac:dyDescent="0.35">
      <c r="K14" t="s">
        <v>1312</v>
      </c>
      <c r="P14" s="29" t="s">
        <v>1313</v>
      </c>
    </row>
    <row r="15" spans="1:18" ht="15.5" x14ac:dyDescent="0.35">
      <c r="K15" t="s">
        <v>1314</v>
      </c>
      <c r="P15" s="29" t="s">
        <v>114</v>
      </c>
    </row>
    <row r="16" spans="1:18" ht="15.5" x14ac:dyDescent="0.35">
      <c r="K16" t="s">
        <v>1315</v>
      </c>
    </row>
    <row r="17" spans="11:11" ht="15.5" x14ac:dyDescent="0.35">
      <c r="K17" t="s">
        <v>1316</v>
      </c>
    </row>
    <row r="18" spans="11:11" ht="15.5" x14ac:dyDescent="0.35">
      <c r="K18" t="s">
        <v>1317</v>
      </c>
    </row>
    <row r="19" spans="11:11" ht="15.5" x14ac:dyDescent="0.35">
      <c r="K19" t="s">
        <v>1318</v>
      </c>
    </row>
    <row r="20" spans="11:11" ht="15.5" x14ac:dyDescent="0.35">
      <c r="K20" t="s">
        <v>1319</v>
      </c>
    </row>
    <row r="21" spans="11:11" ht="15.5" x14ac:dyDescent="0.35">
      <c r="K21" t="s">
        <v>1320</v>
      </c>
    </row>
    <row r="22" spans="11:11" ht="15.5" x14ac:dyDescent="0.35">
      <c r="K22" t="s">
        <v>1321</v>
      </c>
    </row>
    <row r="23" spans="11:11" ht="15.5" x14ac:dyDescent="0.35">
      <c r="K23" t="s">
        <v>1322</v>
      </c>
    </row>
    <row r="24" spans="11:11" ht="15.5" x14ac:dyDescent="0.35">
      <c r="K24" t="s">
        <v>1323</v>
      </c>
    </row>
    <row r="25" spans="11:11" ht="15.5" x14ac:dyDescent="0.35">
      <c r="K25" t="s">
        <v>1324</v>
      </c>
    </row>
    <row r="26" spans="11:11" ht="15.5" x14ac:dyDescent="0.35">
      <c r="K26" t="s">
        <v>1325</v>
      </c>
    </row>
    <row r="27" spans="11:11" ht="15.5" x14ac:dyDescent="0.35">
      <c r="K27" t="s">
        <v>1326</v>
      </c>
    </row>
    <row r="28" spans="11:11" ht="15.5" x14ac:dyDescent="0.35">
      <c r="K28" t="s">
        <v>1327</v>
      </c>
    </row>
    <row r="29" spans="11:11" ht="15.5" x14ac:dyDescent="0.35">
      <c r="K29" t="s">
        <v>1328</v>
      </c>
    </row>
    <row r="30" spans="11:11" ht="15.5" x14ac:dyDescent="0.35">
      <c r="K30" t="s">
        <v>1329</v>
      </c>
    </row>
    <row r="31" spans="11:11" ht="15.5" x14ac:dyDescent="0.35">
      <c r="K31" t="s">
        <v>1330</v>
      </c>
    </row>
    <row r="32" spans="11:11" ht="15.5" x14ac:dyDescent="0.35">
      <c r="K32" t="s">
        <v>1331</v>
      </c>
    </row>
    <row r="33" spans="11:11" ht="15.5" x14ac:dyDescent="0.35">
      <c r="K33" t="s">
        <v>1332</v>
      </c>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6"/>
  <sheetViews>
    <sheetView view="pageBreakPreview" topLeftCell="A18" zoomScale="118" zoomScaleNormal="83" zoomScaleSheetLayoutView="118" zoomScalePageLayoutView="70" workbookViewId="0">
      <selection activeCell="E38" sqref="E38"/>
    </sheetView>
  </sheetViews>
  <sheetFormatPr baseColWidth="10" defaultColWidth="10.75" defaultRowHeight="11.5" x14ac:dyDescent="0.35"/>
  <cols>
    <col min="1" max="1" width="2.75" style="204" customWidth="1"/>
    <col min="2" max="2" width="61.25" style="204" customWidth="1"/>
    <col min="3" max="3" width="34" style="204" customWidth="1"/>
    <col min="4" max="4" width="58.08203125" style="204" customWidth="1"/>
    <col min="5" max="5" width="18.08203125" style="204" customWidth="1"/>
    <col min="6" max="6" width="26" style="204" customWidth="1"/>
    <col min="7" max="7" width="35.08203125" style="204" customWidth="1"/>
    <col min="8" max="8" width="4.25" style="204" customWidth="1"/>
    <col min="9" max="16384" width="10.75" style="204"/>
  </cols>
  <sheetData>
    <row r="1" spans="1:10" x14ac:dyDescent="0.35">
      <c r="A1" s="203"/>
      <c r="B1" s="203"/>
      <c r="C1" s="203"/>
      <c r="D1" s="203"/>
      <c r="E1" s="203"/>
      <c r="F1" s="203"/>
      <c r="G1" s="203"/>
      <c r="H1" s="203"/>
    </row>
    <row r="2" spans="1:10" ht="68.150000000000006" customHeight="1" x14ac:dyDescent="0.35">
      <c r="A2" s="203"/>
      <c r="B2" s="716" t="s">
        <v>1333</v>
      </c>
      <c r="C2" s="717"/>
      <c r="D2" s="717"/>
      <c r="E2" s="720"/>
      <c r="F2" s="721"/>
      <c r="G2" s="724"/>
      <c r="H2" s="203"/>
      <c r="J2" s="203"/>
    </row>
    <row r="3" spans="1:10" ht="84.75" customHeight="1" x14ac:dyDescent="0.35">
      <c r="A3" s="203"/>
      <c r="B3" s="718" t="s">
        <v>2058</v>
      </c>
      <c r="C3" s="719"/>
      <c r="D3" s="719"/>
      <c r="E3" s="722"/>
      <c r="F3" s="723"/>
      <c r="G3" s="725"/>
      <c r="H3" s="203"/>
      <c r="J3" s="203"/>
    </row>
    <row r="4" spans="1:10" ht="23" x14ac:dyDescent="0.35">
      <c r="A4" s="203"/>
      <c r="B4" s="233"/>
      <c r="C4" s="233"/>
      <c r="D4" s="233"/>
      <c r="E4" s="91"/>
      <c r="F4" s="91"/>
      <c r="G4" s="234"/>
      <c r="H4" s="203"/>
      <c r="J4" s="203"/>
    </row>
    <row r="5" spans="1:10" s="40" customFormat="1" ht="67.400000000000006" customHeight="1" x14ac:dyDescent="0.35">
      <c r="A5" s="39"/>
      <c r="B5" s="727" t="s">
        <v>1881</v>
      </c>
      <c r="C5" s="728"/>
      <c r="D5" s="728"/>
      <c r="E5" s="728"/>
      <c r="F5" s="728"/>
      <c r="G5" s="728"/>
      <c r="H5" s="576"/>
      <c r="I5" s="649"/>
      <c r="J5" s="39"/>
    </row>
    <row r="6" spans="1:10" x14ac:dyDescent="0.35">
      <c r="A6" s="203"/>
      <c r="B6" s="203"/>
      <c r="C6" s="203"/>
      <c r="D6" s="203"/>
      <c r="E6" s="203"/>
      <c r="F6" s="203"/>
      <c r="G6" s="203"/>
      <c r="H6" s="203"/>
      <c r="I6" s="203"/>
      <c r="J6" s="203"/>
    </row>
    <row r="7" spans="1:10" ht="21" customHeight="1" x14ac:dyDescent="0.35">
      <c r="A7" s="41"/>
      <c r="B7" s="41" t="s">
        <v>1855</v>
      </c>
      <c r="C7" s="41"/>
      <c r="D7" s="41"/>
      <c r="E7" s="41"/>
      <c r="F7" s="41"/>
      <c r="G7" s="41"/>
      <c r="H7" s="41"/>
      <c r="I7" s="203"/>
      <c r="J7" s="203"/>
    </row>
    <row r="8" spans="1:10" ht="24.75" customHeight="1" x14ac:dyDescent="0.35">
      <c r="A8" s="203"/>
      <c r="B8" s="205" t="s">
        <v>1853</v>
      </c>
      <c r="C8" s="42" t="s">
        <v>2472</v>
      </c>
      <c r="D8" s="203"/>
      <c r="E8" s="714" t="s">
        <v>1335</v>
      </c>
      <c r="F8" s="715"/>
      <c r="G8" s="221" t="s">
        <v>2471</v>
      </c>
      <c r="H8" s="203"/>
      <c r="I8" s="203"/>
      <c r="J8" s="203"/>
    </row>
    <row r="9" spans="1:10" ht="33.75" customHeight="1" x14ac:dyDescent="0.35">
      <c r="A9" s="203"/>
      <c r="B9" s="205" t="s">
        <v>1336</v>
      </c>
      <c r="C9" s="221" t="s">
        <v>2467</v>
      </c>
      <c r="D9" s="203"/>
      <c r="E9" s="714" t="s">
        <v>1337</v>
      </c>
      <c r="F9" s="715"/>
      <c r="G9" s="221" t="s">
        <v>2861</v>
      </c>
      <c r="H9" s="203"/>
      <c r="I9" s="203"/>
      <c r="J9" s="203"/>
    </row>
    <row r="10" spans="1:10" ht="12.75" customHeight="1" x14ac:dyDescent="0.35">
      <c r="A10" s="203"/>
      <c r="B10" s="205" t="s">
        <v>1338</v>
      </c>
      <c r="C10" s="221" t="s">
        <v>2468</v>
      </c>
      <c r="E10" s="537" t="s">
        <v>1339</v>
      </c>
      <c r="F10" s="237"/>
      <c r="G10" s="221" t="s">
        <v>2862</v>
      </c>
      <c r="H10" s="203"/>
      <c r="I10" s="203"/>
      <c r="J10" s="203"/>
    </row>
    <row r="11" spans="1:10" ht="12.75" customHeight="1" x14ac:dyDescent="0.35">
      <c r="A11" s="203"/>
      <c r="B11" s="203"/>
      <c r="D11" s="203"/>
      <c r="E11" s="203"/>
      <c r="F11" s="203"/>
      <c r="G11" s="203"/>
      <c r="H11" s="203"/>
      <c r="I11" s="203"/>
      <c r="J11" s="203"/>
    </row>
    <row r="12" spans="1:10" ht="11.25" hidden="1" customHeight="1" x14ac:dyDescent="0.35">
      <c r="A12" s="203"/>
      <c r="B12" s="205" t="s">
        <v>1340</v>
      </c>
      <c r="C12" s="221" t="s">
        <v>1856</v>
      </c>
      <c r="D12" s="203"/>
      <c r="E12" s="726" t="s">
        <v>1341</v>
      </c>
      <c r="F12" s="715"/>
      <c r="G12" s="42" t="s">
        <v>1856</v>
      </c>
      <c r="H12" s="203"/>
      <c r="I12" s="203"/>
      <c r="J12" s="203"/>
    </row>
    <row r="13" spans="1:10" ht="11.25" hidden="1" customHeight="1" x14ac:dyDescent="0.35">
      <c r="A13" s="203"/>
      <c r="B13" s="205" t="s">
        <v>1342</v>
      </c>
      <c r="C13" s="221" t="s">
        <v>1856</v>
      </c>
      <c r="D13" s="203"/>
      <c r="E13" s="726" t="s">
        <v>1343</v>
      </c>
      <c r="F13" s="715"/>
      <c r="G13" s="42" t="s">
        <v>1856</v>
      </c>
      <c r="H13" s="203"/>
      <c r="I13" s="203"/>
      <c r="J13" s="203"/>
    </row>
    <row r="14" spans="1:10" ht="11.25" hidden="1" customHeight="1" x14ac:dyDescent="0.35">
      <c r="A14" s="203"/>
      <c r="B14" s="205" t="s">
        <v>1344</v>
      </c>
      <c r="C14" s="221" t="s">
        <v>1857</v>
      </c>
      <c r="D14" s="203"/>
      <c r="E14" s="726" t="s">
        <v>1345</v>
      </c>
      <c r="F14" s="715"/>
      <c r="G14" s="42" t="s">
        <v>1857</v>
      </c>
      <c r="H14" s="203"/>
      <c r="I14" s="203"/>
      <c r="J14" s="203"/>
    </row>
    <row r="15" spans="1:10" x14ac:dyDescent="0.35">
      <c r="A15" s="203"/>
      <c r="B15" s="203"/>
      <c r="D15" s="203"/>
      <c r="E15" s="203"/>
      <c r="F15" s="203"/>
      <c r="G15" s="203"/>
      <c r="H15" s="203"/>
      <c r="I15" s="203"/>
      <c r="J15" s="203"/>
    </row>
    <row r="16" spans="1:10" ht="7.4" customHeight="1" x14ac:dyDescent="0.35">
      <c r="A16" s="203"/>
      <c r="B16" s="203"/>
      <c r="D16" s="203"/>
      <c r="E16" s="203"/>
      <c r="F16" s="203"/>
      <c r="G16" s="203"/>
      <c r="H16" s="203"/>
    </row>
    <row r="17" spans="1:8" ht="21" customHeight="1" x14ac:dyDescent="0.35">
      <c r="A17" s="203"/>
      <c r="B17" s="206" t="s">
        <v>1346</v>
      </c>
      <c r="D17" s="203"/>
      <c r="E17" s="203"/>
      <c r="F17" s="203"/>
      <c r="G17" s="203"/>
      <c r="H17" s="203"/>
    </row>
    <row r="18" spans="1:8" x14ac:dyDescent="0.35">
      <c r="A18" s="203"/>
      <c r="B18" s="205" t="s">
        <v>1347</v>
      </c>
      <c r="C18" s="221" t="s">
        <v>1330</v>
      </c>
      <c r="D18" s="205" t="s">
        <v>2473</v>
      </c>
      <c r="E18" s="340">
        <v>3995831</v>
      </c>
      <c r="G18" s="203"/>
      <c r="H18" s="203"/>
    </row>
    <row r="19" spans="1:8" x14ac:dyDescent="0.35">
      <c r="A19" s="203"/>
      <c r="B19" s="205" t="s">
        <v>1863</v>
      </c>
      <c r="C19" s="221">
        <v>42</v>
      </c>
      <c r="D19" s="205" t="s">
        <v>2474</v>
      </c>
      <c r="E19" s="340">
        <v>656681</v>
      </c>
      <c r="F19" s="203"/>
      <c r="G19" s="203"/>
      <c r="H19" s="203"/>
    </row>
    <row r="20" spans="1:8" x14ac:dyDescent="0.35">
      <c r="A20" s="203"/>
      <c r="B20" s="205" t="s">
        <v>1350</v>
      </c>
      <c r="C20" s="221">
        <v>40</v>
      </c>
      <c r="D20" s="205" t="s">
        <v>1860</v>
      </c>
      <c r="E20" s="340">
        <v>4652512</v>
      </c>
      <c r="F20" s="362"/>
      <c r="G20" s="203"/>
      <c r="H20" s="203"/>
    </row>
    <row r="21" spans="1:8" ht="23" x14ac:dyDescent="0.35">
      <c r="A21" s="203"/>
      <c r="B21" s="205" t="s">
        <v>1862</v>
      </c>
      <c r="C21" s="426">
        <v>9</v>
      </c>
      <c r="D21" s="205" t="s">
        <v>1352</v>
      </c>
      <c r="E21" s="340">
        <v>117</v>
      </c>
      <c r="F21" s="203"/>
      <c r="G21" s="203"/>
      <c r="H21" s="203"/>
    </row>
    <row r="22" spans="1:8" x14ac:dyDescent="0.35">
      <c r="A22" s="203"/>
      <c r="B22" s="205" t="s">
        <v>1859</v>
      </c>
      <c r="C22" s="426">
        <v>4</v>
      </c>
      <c r="D22" s="205" t="s">
        <v>1355</v>
      </c>
      <c r="E22" s="340">
        <v>97</v>
      </c>
      <c r="F22" s="203"/>
      <c r="G22" s="203"/>
      <c r="H22" s="203"/>
    </row>
    <row r="23" spans="1:8" x14ac:dyDescent="0.35">
      <c r="A23" s="203"/>
      <c r="B23" s="205" t="s">
        <v>1354</v>
      </c>
      <c r="C23" s="697">
        <v>40</v>
      </c>
      <c r="D23" s="205" t="s">
        <v>1357</v>
      </c>
      <c r="E23" s="340">
        <v>214</v>
      </c>
      <c r="F23" s="362"/>
      <c r="G23" s="203"/>
      <c r="H23" s="203"/>
    </row>
    <row r="24" spans="1:8" x14ac:dyDescent="0.35">
      <c r="A24" s="203"/>
      <c r="B24" s="203"/>
      <c r="C24" s="203"/>
      <c r="D24" s="205" t="s">
        <v>1861</v>
      </c>
      <c r="E24" s="340">
        <v>1231884</v>
      </c>
      <c r="F24" s="362"/>
      <c r="G24" s="203"/>
      <c r="H24" s="203"/>
    </row>
    <row r="25" spans="1:8" ht="29.15" customHeight="1" x14ac:dyDescent="0.35">
      <c r="A25" s="203"/>
      <c r="B25" s="206" t="s">
        <v>1360</v>
      </c>
      <c r="D25" s="203"/>
      <c r="E25" s="203"/>
      <c r="F25" s="203"/>
      <c r="G25" s="203"/>
      <c r="H25" s="203"/>
    </row>
    <row r="26" spans="1:8" ht="30" customHeight="1" x14ac:dyDescent="0.35">
      <c r="A26" s="203"/>
      <c r="B26" s="198" t="s">
        <v>1361</v>
      </c>
      <c r="C26" s="198" t="s">
        <v>1362</v>
      </c>
      <c r="D26" s="198" t="s">
        <v>1363</v>
      </c>
      <c r="E26" s="198" t="s">
        <v>1364</v>
      </c>
      <c r="F26" s="198" t="s">
        <v>1365</v>
      </c>
      <c r="G26" s="198" t="s">
        <v>1831</v>
      </c>
      <c r="H26" s="203"/>
    </row>
    <row r="27" spans="1:8" ht="15.5" x14ac:dyDescent="0.35">
      <c r="A27" s="203"/>
      <c r="B27" s="205" t="s">
        <v>1366</v>
      </c>
      <c r="C27" s="221" t="s">
        <v>1886</v>
      </c>
      <c r="D27" s="221" t="s">
        <v>1887</v>
      </c>
      <c r="E27" s="221" t="s">
        <v>1888</v>
      </c>
      <c r="F27" s="221">
        <v>3146309478</v>
      </c>
      <c r="G27" s="265" t="s">
        <v>2096</v>
      </c>
      <c r="H27" s="203"/>
    </row>
    <row r="28" spans="1:8" ht="15.5" x14ac:dyDescent="0.35">
      <c r="A28" s="203"/>
      <c r="B28" s="205" t="s">
        <v>1367</v>
      </c>
      <c r="C28" s="221" t="s">
        <v>2289</v>
      </c>
      <c r="D28" s="221" t="s">
        <v>1887</v>
      </c>
      <c r="E28" s="221" t="s">
        <v>1888</v>
      </c>
      <c r="F28" s="221">
        <v>3106270910</v>
      </c>
      <c r="G28" s="265" t="s">
        <v>2292</v>
      </c>
      <c r="H28" s="203"/>
    </row>
    <row r="29" spans="1:8" ht="15.5" x14ac:dyDescent="0.35">
      <c r="A29" s="203"/>
      <c r="B29" s="205" t="s">
        <v>2588</v>
      </c>
      <c r="C29" s="221" t="s">
        <v>1891</v>
      </c>
      <c r="D29" s="221" t="s">
        <v>1890</v>
      </c>
      <c r="E29" s="221" t="s">
        <v>1888</v>
      </c>
      <c r="F29" s="221">
        <v>3155847322</v>
      </c>
      <c r="G29" s="265" t="s">
        <v>2321</v>
      </c>
      <c r="H29" s="203"/>
    </row>
    <row r="30" spans="1:8" ht="18" customHeight="1" x14ac:dyDescent="0.35">
      <c r="A30" s="203"/>
      <c r="B30" s="205" t="s">
        <v>1368</v>
      </c>
      <c r="C30" s="221" t="s">
        <v>2290</v>
      </c>
      <c r="D30" s="221" t="s">
        <v>1887</v>
      </c>
      <c r="E30" s="221" t="s">
        <v>1888</v>
      </c>
      <c r="F30" s="221">
        <v>3155567607</v>
      </c>
      <c r="G30" s="265" t="s">
        <v>2291</v>
      </c>
      <c r="H30" s="203"/>
    </row>
    <row r="31" spans="1:8" ht="15" customHeight="1" x14ac:dyDescent="0.35">
      <c r="A31" s="203"/>
      <c r="B31" s="205" t="s">
        <v>1369</v>
      </c>
      <c r="C31" s="221" t="s">
        <v>1892</v>
      </c>
      <c r="D31" s="221" t="s">
        <v>1893</v>
      </c>
      <c r="E31" s="221" t="s">
        <v>1894</v>
      </c>
      <c r="F31" s="221">
        <v>3164718307</v>
      </c>
      <c r="G31" s="265" t="s">
        <v>2095</v>
      </c>
      <c r="H31" s="203"/>
    </row>
    <row r="32" spans="1:8" ht="15.5" x14ac:dyDescent="0.35">
      <c r="A32" s="203"/>
      <c r="B32" s="205" t="s">
        <v>1370</v>
      </c>
      <c r="C32" s="221" t="s">
        <v>1889</v>
      </c>
      <c r="D32" s="221" t="s">
        <v>1895</v>
      </c>
      <c r="E32" s="221" t="s">
        <v>1370</v>
      </c>
      <c r="F32" s="221">
        <v>3178549229</v>
      </c>
      <c r="G32" s="265" t="s">
        <v>2322</v>
      </c>
      <c r="H32" s="203"/>
    </row>
    <row r="33" spans="1:8" ht="15.5" x14ac:dyDescent="0.35">
      <c r="A33" s="203"/>
      <c r="B33" s="205" t="s">
        <v>1371</v>
      </c>
      <c r="C33" s="221" t="s">
        <v>2254</v>
      </c>
      <c r="D33" s="221" t="s">
        <v>2281</v>
      </c>
      <c r="E33" s="221" t="s">
        <v>2435</v>
      </c>
      <c r="F33" s="221">
        <v>3175375064</v>
      </c>
      <c r="G33" s="265" t="s">
        <v>2293</v>
      </c>
      <c r="H33" s="203"/>
    </row>
    <row r="34" spans="1:8" x14ac:dyDescent="0.35">
      <c r="A34" s="203"/>
      <c r="B34" s="203"/>
      <c r="C34" s="203"/>
      <c r="E34" s="203"/>
      <c r="F34" s="203"/>
      <c r="G34" s="203"/>
      <c r="H34" s="203"/>
    </row>
    <row r="35" spans="1:8" s="212" customFormat="1" ht="9" customHeight="1" x14ac:dyDescent="0.35">
      <c r="A35" s="208"/>
      <c r="B35" s="209" t="s">
        <v>1372</v>
      </c>
      <c r="C35" s="210"/>
      <c r="D35" s="210"/>
      <c r="E35" s="210"/>
      <c r="F35" s="208"/>
      <c r="G35" s="211"/>
      <c r="H35" s="211"/>
    </row>
    <row r="36" spans="1:8" s="212" customFormat="1" ht="34.5" x14ac:dyDescent="0.35">
      <c r="A36" s="208"/>
      <c r="B36" s="198" t="s">
        <v>1373</v>
      </c>
      <c r="C36" s="198" t="s">
        <v>1374</v>
      </c>
      <c r="D36" s="198" t="s">
        <v>1858</v>
      </c>
      <c r="E36" s="199" t="s">
        <v>1842</v>
      </c>
      <c r="F36" s="198" t="s">
        <v>1834</v>
      </c>
      <c r="G36" s="112" t="s">
        <v>1835</v>
      </c>
      <c r="H36" s="211"/>
    </row>
    <row r="37" spans="1:8" s="212" customFormat="1" x14ac:dyDescent="0.35">
      <c r="A37" s="208"/>
      <c r="B37" s="207" t="s">
        <v>1375</v>
      </c>
      <c r="C37" s="177" t="s">
        <v>110</v>
      </c>
      <c r="D37" s="42" t="s">
        <v>2073</v>
      </c>
      <c r="E37" s="263">
        <f>'Cierre Financiero 2024 '!D76</f>
        <v>116107572775</v>
      </c>
      <c r="F37" s="267">
        <f>'Cierre Financiero 2024 '!P76/'Información Básica'!E37</f>
        <v>0.49194427509200855</v>
      </c>
      <c r="G37" s="286">
        <f>'Cierre Financiero 2024 '!S76/'Información Básica'!E37</f>
        <v>0.47444809312094416</v>
      </c>
      <c r="H37" s="211"/>
    </row>
    <row r="38" spans="1:8" s="212" customFormat="1" ht="20.25" customHeight="1" x14ac:dyDescent="0.35">
      <c r="A38" s="208"/>
      <c r="B38" s="698" t="s">
        <v>1377</v>
      </c>
      <c r="C38" s="699" t="s">
        <v>110</v>
      </c>
      <c r="D38" s="697" t="s">
        <v>2341</v>
      </c>
      <c r="E38" s="263">
        <f>+'Cierre Financiero 2025'!$E$92</f>
        <v>108543458365</v>
      </c>
      <c r="F38" s="267">
        <f>+'Cierre Financiero 2025'!Q92/'Cierre Financiero 2025'!E92</f>
        <v>0.71470687124351606</v>
      </c>
      <c r="G38" s="286">
        <f>'Cierre Financiero 2025'!S92/'Información Básica'!E38</f>
        <v>0.2085747108568278</v>
      </c>
      <c r="H38" s="211"/>
    </row>
    <row r="39" spans="1:8" s="212" customFormat="1" x14ac:dyDescent="0.35">
      <c r="A39" s="208"/>
      <c r="B39" s="698" t="s">
        <v>1378</v>
      </c>
      <c r="C39" s="699" t="s">
        <v>44</v>
      </c>
      <c r="D39" s="700"/>
      <c r="E39" s="263"/>
      <c r="F39" s="267">
        <v>0</v>
      </c>
      <c r="G39" s="286"/>
      <c r="H39" s="211"/>
    </row>
    <row r="40" spans="1:8" s="212" customFormat="1" x14ac:dyDescent="0.35">
      <c r="A40" s="208"/>
      <c r="B40" s="698" t="s">
        <v>1379</v>
      </c>
      <c r="C40" s="699" t="s">
        <v>44</v>
      </c>
      <c r="D40" s="700"/>
      <c r="E40" s="263"/>
      <c r="F40" s="267">
        <v>0</v>
      </c>
      <c r="G40" s="286"/>
      <c r="H40" s="211"/>
    </row>
    <row r="41" spans="1:8" s="212" customFormat="1" x14ac:dyDescent="0.35">
      <c r="A41" s="208"/>
      <c r="B41" s="698" t="s">
        <v>1380</v>
      </c>
      <c r="C41" s="699" t="s">
        <v>144</v>
      </c>
      <c r="D41" s="697" t="s">
        <v>2074</v>
      </c>
      <c r="E41" s="263">
        <v>1155360000</v>
      </c>
      <c r="F41" s="267">
        <f>'Cierre Financiero 2024 '!P41/'Información Básica'!E41</f>
        <v>1</v>
      </c>
      <c r="G41" s="286">
        <f>+'Cierre Financiero 2024 '!S41/'Información Básica'!E41</f>
        <v>0.99913533444121316</v>
      </c>
      <c r="H41" s="211"/>
    </row>
    <row r="42" spans="1:8" s="212" customFormat="1" x14ac:dyDescent="0.35">
      <c r="A42" s="208"/>
      <c r="B42" s="698" t="s">
        <v>1381</v>
      </c>
      <c r="C42" s="699" t="s">
        <v>110</v>
      </c>
      <c r="D42" s="701" t="s">
        <v>2541</v>
      </c>
      <c r="E42" s="263">
        <v>1977973005</v>
      </c>
      <c r="F42" s="222">
        <v>1</v>
      </c>
      <c r="G42" s="223">
        <f>'Cierre Financiero 2025'!S51/'Información Básica'!E42</f>
        <v>0.56241642185607077</v>
      </c>
      <c r="H42" s="211"/>
    </row>
    <row r="43" spans="1:8" s="212" customFormat="1" x14ac:dyDescent="0.35">
      <c r="A43" s="208"/>
      <c r="B43" s="698" t="s">
        <v>1382</v>
      </c>
      <c r="C43" s="699" t="s">
        <v>44</v>
      </c>
      <c r="D43" s="700"/>
      <c r="E43" s="263"/>
      <c r="F43" s="222">
        <v>0</v>
      </c>
      <c r="G43" s="223"/>
      <c r="H43" s="211"/>
    </row>
    <row r="44" spans="1:8" s="212" customFormat="1" x14ac:dyDescent="0.35">
      <c r="A44" s="208"/>
      <c r="B44" s="698" t="s">
        <v>1383</v>
      </c>
      <c r="C44" s="699" t="s">
        <v>44</v>
      </c>
      <c r="D44" s="700"/>
      <c r="E44" s="263"/>
      <c r="F44" s="222">
        <v>0</v>
      </c>
      <c r="G44" s="223"/>
      <c r="H44" s="211"/>
    </row>
    <row r="45" spans="1:8" s="212" customFormat="1" x14ac:dyDescent="0.35">
      <c r="A45" s="208"/>
      <c r="B45" s="702" t="s">
        <v>1384</v>
      </c>
      <c r="C45" s="699" t="s">
        <v>110</v>
      </c>
      <c r="D45" s="697" t="s">
        <v>2164</v>
      </c>
      <c r="E45" s="263">
        <v>938750000</v>
      </c>
      <c r="F45" s="267">
        <v>1</v>
      </c>
      <c r="G45" s="223">
        <f>+'Cierre Financiero 2024 '!S65/'Información Básica'!E45</f>
        <v>0.97842258322237019</v>
      </c>
      <c r="H45" s="211"/>
    </row>
    <row r="46" spans="1:8" s="212" customFormat="1" x14ac:dyDescent="0.35">
      <c r="A46" s="208"/>
      <c r="B46" s="702" t="s">
        <v>1385</v>
      </c>
      <c r="C46" s="699" t="s">
        <v>101</v>
      </c>
      <c r="D46" s="697" t="s">
        <v>2164</v>
      </c>
      <c r="E46" s="263">
        <f>+'Cierre Financiero 2025'!E79</f>
        <v>2245500000</v>
      </c>
      <c r="F46" s="222">
        <f>+'Cierre Financiero 2025'!Q81/'Cierre Financiero 2025'!E81</f>
        <v>1</v>
      </c>
      <c r="G46" s="223">
        <f>'Cierre Financiero 2025'!S81/'Información Básica'!E46</f>
        <v>0.27470496548652862</v>
      </c>
      <c r="H46" s="211"/>
    </row>
    <row r="47" spans="1:8" s="212" customFormat="1" x14ac:dyDescent="0.35">
      <c r="A47" s="208"/>
      <c r="B47" s="702" t="s">
        <v>1386</v>
      </c>
      <c r="C47" s="699" t="s">
        <v>101</v>
      </c>
      <c r="D47" s="697" t="s">
        <v>2164</v>
      </c>
      <c r="E47" s="263"/>
      <c r="F47" s="222">
        <v>0</v>
      </c>
      <c r="G47" s="223"/>
      <c r="H47" s="211"/>
    </row>
    <row r="48" spans="1:8" s="212" customFormat="1" x14ac:dyDescent="0.35">
      <c r="A48" s="208"/>
      <c r="B48" s="702" t="s">
        <v>1387</v>
      </c>
      <c r="C48" s="699" t="s">
        <v>101</v>
      </c>
      <c r="D48" s="697" t="s">
        <v>2164</v>
      </c>
      <c r="E48" s="263"/>
      <c r="F48" s="222">
        <v>0</v>
      </c>
      <c r="G48" s="223"/>
      <c r="H48" s="211"/>
    </row>
    <row r="49" spans="1:8" s="212" customFormat="1" x14ac:dyDescent="0.35">
      <c r="A49" s="208"/>
      <c r="B49" s="702" t="s">
        <v>1388</v>
      </c>
      <c r="C49" s="699" t="s">
        <v>101</v>
      </c>
      <c r="D49" s="697" t="s">
        <v>2341</v>
      </c>
      <c r="E49" s="263"/>
      <c r="F49" s="222">
        <v>0</v>
      </c>
      <c r="G49" s="223"/>
      <c r="H49" s="211"/>
    </row>
    <row r="50" spans="1:8" s="212" customFormat="1" x14ac:dyDescent="0.35">
      <c r="A50" s="208"/>
      <c r="B50" s="214" t="s">
        <v>1389</v>
      </c>
      <c r="C50" s="177" t="s">
        <v>110</v>
      </c>
      <c r="D50" s="221" t="s">
        <v>2542</v>
      </c>
      <c r="E50" s="263">
        <v>14265475836</v>
      </c>
      <c r="F50" s="222">
        <f>'Cierre Financiero 2025'!Q57/'Información Básica'!E50</f>
        <v>0.64512861392084586</v>
      </c>
      <c r="G50" s="223">
        <f>'Cierre Financiero 2025'!S57/'Información Básica'!E50</f>
        <v>0.49085876738363571</v>
      </c>
      <c r="H50" s="211"/>
    </row>
    <row r="51" spans="1:8" s="212" customFormat="1" x14ac:dyDescent="0.35">
      <c r="A51" s="208"/>
      <c r="B51" s="214" t="s">
        <v>1390</v>
      </c>
      <c r="C51" s="177" t="s">
        <v>101</v>
      </c>
      <c r="D51" s="213"/>
      <c r="E51" s="263"/>
      <c r="F51" s="222">
        <v>0</v>
      </c>
      <c r="G51" s="223"/>
      <c r="H51" s="211"/>
    </row>
    <row r="52" spans="1:8" s="212" customFormat="1" x14ac:dyDescent="0.35">
      <c r="A52" s="208"/>
      <c r="B52" s="214" t="s">
        <v>1391</v>
      </c>
      <c r="C52" s="177" t="s">
        <v>101</v>
      </c>
      <c r="D52" s="213"/>
      <c r="E52" s="263"/>
      <c r="F52" s="222">
        <v>0</v>
      </c>
      <c r="G52" s="223"/>
      <c r="H52" s="211"/>
    </row>
    <row r="53" spans="1:8" s="212" customFormat="1" x14ac:dyDescent="0.35">
      <c r="A53" s="208"/>
      <c r="B53" s="214" t="s">
        <v>1392</v>
      </c>
      <c r="C53" s="177" t="s">
        <v>76</v>
      </c>
      <c r="D53" s="213"/>
      <c r="E53" s="263"/>
      <c r="F53" s="222">
        <v>0</v>
      </c>
      <c r="G53" s="223"/>
      <c r="H53" s="211"/>
    </row>
    <row r="54" spans="1:8" s="212" customFormat="1" x14ac:dyDescent="0.35">
      <c r="A54" s="208"/>
      <c r="B54" s="214" t="s">
        <v>1393</v>
      </c>
      <c r="C54" s="177" t="s">
        <v>76</v>
      </c>
      <c r="D54" s="213"/>
      <c r="E54" s="263"/>
      <c r="F54" s="222">
        <v>0</v>
      </c>
      <c r="G54" s="223"/>
      <c r="H54" s="208"/>
    </row>
    <row r="55" spans="1:8" s="212" customFormat="1" x14ac:dyDescent="0.35">
      <c r="A55" s="208"/>
      <c r="B55" s="214" t="s">
        <v>1394</v>
      </c>
      <c r="C55" s="177" t="s">
        <v>76</v>
      </c>
      <c r="D55" s="213"/>
      <c r="E55" s="263"/>
      <c r="F55" s="222">
        <v>0</v>
      </c>
      <c r="G55" s="223"/>
      <c r="H55" s="208"/>
    </row>
    <row r="56" spans="1:8" s="212" customFormat="1" x14ac:dyDescent="0.35">
      <c r="A56" s="208"/>
      <c r="B56" s="214" t="s">
        <v>1395</v>
      </c>
      <c r="C56" s="177" t="s">
        <v>76</v>
      </c>
      <c r="D56" s="213"/>
      <c r="E56" s="263"/>
      <c r="F56" s="222">
        <v>0</v>
      </c>
      <c r="G56" s="223"/>
      <c r="H56" s="208"/>
    </row>
    <row r="57" spans="1:8" s="212" customFormat="1" ht="23" x14ac:dyDescent="0.35">
      <c r="A57" s="208"/>
      <c r="B57" s="606" t="s">
        <v>1864</v>
      </c>
      <c r="C57" s="177" t="s">
        <v>101</v>
      </c>
      <c r="D57" s="433" t="s">
        <v>2219</v>
      </c>
      <c r="E57" s="200" t="s">
        <v>1376</v>
      </c>
      <c r="F57" s="200" t="s">
        <v>1376</v>
      </c>
      <c r="G57" s="201" t="s">
        <v>1376</v>
      </c>
      <c r="H57" s="208"/>
    </row>
    <row r="58" spans="1:8" s="212" customFormat="1" ht="18" customHeight="1" x14ac:dyDescent="0.35">
      <c r="A58" s="208"/>
      <c r="B58" s="215"/>
      <c r="C58" s="210"/>
      <c r="D58" s="210"/>
      <c r="E58" s="210"/>
      <c r="F58" s="216"/>
      <c r="G58" s="211"/>
      <c r="H58" s="208"/>
    </row>
    <row r="59" spans="1:8" s="212" customFormat="1" ht="18" customHeight="1" x14ac:dyDescent="0.35">
      <c r="A59" s="208"/>
      <c r="B59" s="209" t="s">
        <v>1830</v>
      </c>
      <c r="C59" s="210"/>
      <c r="D59" s="210"/>
      <c r="E59" s="210"/>
      <c r="F59" s="216"/>
      <c r="G59" s="211"/>
      <c r="H59" s="208"/>
    </row>
    <row r="60" spans="1:8" s="212" customFormat="1" ht="18" customHeight="1" x14ac:dyDescent="0.35">
      <c r="A60" s="208"/>
      <c r="B60" s="107" t="s">
        <v>1836</v>
      </c>
      <c r="C60" s="107" t="s">
        <v>1837</v>
      </c>
      <c r="D60" s="107" t="s">
        <v>1838</v>
      </c>
      <c r="E60" s="107" t="s">
        <v>1839</v>
      </c>
      <c r="F60" s="107" t="s">
        <v>1841</v>
      </c>
      <c r="G60" s="107" t="s">
        <v>1840</v>
      </c>
      <c r="H60" s="208"/>
    </row>
    <row r="61" spans="1:8" s="212" customFormat="1" ht="12.5" x14ac:dyDescent="0.25">
      <c r="A61" s="208"/>
      <c r="B61" s="294" t="s">
        <v>2111</v>
      </c>
      <c r="C61" s="338" t="s">
        <v>1846</v>
      </c>
      <c r="D61" s="202">
        <v>45471</v>
      </c>
      <c r="E61" s="178" t="s">
        <v>1844</v>
      </c>
      <c r="F61" s="202">
        <v>45475</v>
      </c>
      <c r="G61" s="224"/>
      <c r="H61" s="208"/>
    </row>
    <row r="62" spans="1:8" s="212" customFormat="1" ht="12.5" x14ac:dyDescent="0.25">
      <c r="A62" s="208"/>
      <c r="B62" s="294" t="s">
        <v>2112</v>
      </c>
      <c r="C62" s="338" t="s">
        <v>1846</v>
      </c>
      <c r="D62" s="202">
        <v>45471</v>
      </c>
      <c r="E62" s="178" t="s">
        <v>1844</v>
      </c>
      <c r="F62" s="202">
        <v>45475</v>
      </c>
      <c r="G62" s="213"/>
      <c r="H62" s="208"/>
    </row>
    <row r="63" spans="1:8" s="212" customFormat="1" ht="12.5" x14ac:dyDescent="0.25">
      <c r="A63" s="208"/>
      <c r="B63" s="294" t="s">
        <v>2113</v>
      </c>
      <c r="C63" s="338" t="s">
        <v>1846</v>
      </c>
      <c r="D63" s="202">
        <v>45471</v>
      </c>
      <c r="E63" s="178" t="s">
        <v>1844</v>
      </c>
      <c r="F63" s="202">
        <v>45475</v>
      </c>
      <c r="G63" s="213"/>
      <c r="H63" s="208"/>
    </row>
    <row r="64" spans="1:8" s="212" customFormat="1" ht="12.5" x14ac:dyDescent="0.25">
      <c r="A64" s="208"/>
      <c r="B64" s="294" t="s">
        <v>2114</v>
      </c>
      <c r="C64" s="338" t="s">
        <v>1846</v>
      </c>
      <c r="D64" s="409">
        <v>45642</v>
      </c>
      <c r="E64" s="178" t="s">
        <v>1844</v>
      </c>
      <c r="F64" s="202">
        <v>45643</v>
      </c>
      <c r="G64" s="296"/>
      <c r="H64" s="208"/>
    </row>
    <row r="65" spans="1:8" s="212" customFormat="1" ht="12.5" x14ac:dyDescent="0.25">
      <c r="A65" s="208"/>
      <c r="B65" s="294" t="s">
        <v>1297</v>
      </c>
      <c r="C65" s="338" t="s">
        <v>1846</v>
      </c>
      <c r="D65" s="202">
        <v>45471</v>
      </c>
      <c r="E65" s="178" t="s">
        <v>1844</v>
      </c>
      <c r="F65" s="202">
        <v>45475</v>
      </c>
      <c r="G65" s="213"/>
      <c r="H65" s="208"/>
    </row>
    <row r="66" spans="1:8" s="212" customFormat="1" ht="12.5" x14ac:dyDescent="0.25">
      <c r="B66" s="294" t="s">
        <v>2267</v>
      </c>
      <c r="C66" s="338" t="s">
        <v>1846</v>
      </c>
      <c r="D66" s="268">
        <v>45471</v>
      </c>
      <c r="E66" s="338" t="s">
        <v>1844</v>
      </c>
      <c r="F66" s="268">
        <v>45519</v>
      </c>
      <c r="G66" s="213"/>
    </row>
    <row r="67" spans="1:8" s="212" customFormat="1" ht="50" x14ac:dyDescent="0.35">
      <c r="A67" s="208"/>
      <c r="B67" s="560" t="s">
        <v>2436</v>
      </c>
      <c r="C67" s="338" t="s">
        <v>1846</v>
      </c>
      <c r="D67" s="202">
        <v>45749</v>
      </c>
      <c r="E67" s="338" t="s">
        <v>1844</v>
      </c>
      <c r="F67" s="268">
        <v>45750</v>
      </c>
      <c r="G67" s="296" t="s">
        <v>2475</v>
      </c>
      <c r="H67" s="208"/>
    </row>
    <row r="68" spans="1:8" s="212" customFormat="1" ht="40" x14ac:dyDescent="0.35">
      <c r="A68" s="208"/>
      <c r="B68" s="560" t="s">
        <v>2115</v>
      </c>
      <c r="C68" s="338" t="s">
        <v>1846</v>
      </c>
      <c r="D68" s="202">
        <v>45471</v>
      </c>
      <c r="E68" s="178" t="s">
        <v>1844</v>
      </c>
      <c r="F68" s="202">
        <v>45713</v>
      </c>
      <c r="G68" s="296" t="s">
        <v>2303</v>
      </c>
      <c r="H68" s="208"/>
    </row>
    <row r="69" spans="1:8" s="212" customFormat="1" ht="12.5" x14ac:dyDescent="0.25">
      <c r="A69" s="208"/>
      <c r="B69" s="294" t="s">
        <v>2116</v>
      </c>
      <c r="C69" s="338" t="s">
        <v>1846</v>
      </c>
      <c r="D69" s="202">
        <v>45471</v>
      </c>
      <c r="E69" s="178" t="s">
        <v>1844</v>
      </c>
      <c r="F69" s="202">
        <v>45475</v>
      </c>
      <c r="G69" s="213"/>
      <c r="H69" s="208"/>
    </row>
    <row r="70" spans="1:8" s="212" customFormat="1" ht="60" x14ac:dyDescent="0.35">
      <c r="A70" s="208"/>
      <c r="B70" s="560" t="s">
        <v>2117</v>
      </c>
      <c r="C70" s="338" t="s">
        <v>1849</v>
      </c>
      <c r="D70" s="339" t="s">
        <v>1376</v>
      </c>
      <c r="E70" s="178" t="s">
        <v>1845</v>
      </c>
      <c r="F70" s="202" t="s">
        <v>1376</v>
      </c>
      <c r="G70" s="296" t="s">
        <v>2589</v>
      </c>
      <c r="H70" s="208"/>
    </row>
    <row r="71" spans="1:8" s="212" customFormat="1" ht="12.5" x14ac:dyDescent="0.25">
      <c r="A71" s="208"/>
      <c r="B71" s="294" t="s">
        <v>2118</v>
      </c>
      <c r="C71" s="338" t="s">
        <v>1846</v>
      </c>
      <c r="D71" s="268">
        <v>45471</v>
      </c>
      <c r="E71" s="178" t="s">
        <v>1844</v>
      </c>
      <c r="F71" s="268">
        <v>45827</v>
      </c>
      <c r="G71" s="601"/>
      <c r="H71" s="208"/>
    </row>
    <row r="72" spans="1:8" s="212" customFormat="1" ht="12.5" x14ac:dyDescent="0.25">
      <c r="A72" s="208"/>
      <c r="B72" s="294" t="s">
        <v>2031</v>
      </c>
      <c r="C72" s="338" t="s">
        <v>1846</v>
      </c>
      <c r="D72" s="268">
        <v>45372</v>
      </c>
      <c r="E72" s="178" t="s">
        <v>1844</v>
      </c>
      <c r="F72" s="202">
        <v>45475</v>
      </c>
      <c r="G72" s="213"/>
      <c r="H72" s="208"/>
    </row>
    <row r="73" spans="1:8" s="212" customFormat="1" ht="12.5" x14ac:dyDescent="0.25">
      <c r="A73" s="208"/>
      <c r="B73" s="294" t="s">
        <v>2119</v>
      </c>
      <c r="C73" s="338" t="s">
        <v>1846</v>
      </c>
      <c r="D73" s="268">
        <v>45471</v>
      </c>
      <c r="E73" s="178" t="s">
        <v>1844</v>
      </c>
      <c r="F73" s="202">
        <v>45475</v>
      </c>
      <c r="G73" s="213"/>
      <c r="H73" s="208"/>
    </row>
    <row r="74" spans="1:8" s="212" customFormat="1" ht="12.5" x14ac:dyDescent="0.25">
      <c r="A74" s="208"/>
      <c r="B74" s="294" t="s">
        <v>2120</v>
      </c>
      <c r="C74" s="338" t="s">
        <v>1846</v>
      </c>
      <c r="D74" s="268">
        <v>45476</v>
      </c>
      <c r="E74" s="178" t="s">
        <v>1844</v>
      </c>
      <c r="F74" s="202">
        <v>45476</v>
      </c>
      <c r="G74" s="213"/>
      <c r="H74" s="208"/>
    </row>
    <row r="75" spans="1:8" s="212" customFormat="1" ht="90" x14ac:dyDescent="0.35">
      <c r="A75" s="208"/>
      <c r="B75" s="560" t="s">
        <v>2121</v>
      </c>
      <c r="C75" s="338" t="s">
        <v>1847</v>
      </c>
      <c r="D75" s="409">
        <v>45642</v>
      </c>
      <c r="E75" s="178" t="s">
        <v>1844</v>
      </c>
      <c r="F75" s="202">
        <v>45676</v>
      </c>
      <c r="G75" s="296" t="s">
        <v>2302</v>
      </c>
      <c r="H75" s="208"/>
    </row>
    <row r="76" spans="1:8" s="212" customFormat="1" ht="12.5" x14ac:dyDescent="0.25">
      <c r="A76" s="208"/>
      <c r="B76" s="294" t="s">
        <v>2122</v>
      </c>
      <c r="C76" s="338" t="s">
        <v>1846</v>
      </c>
      <c r="D76" s="409">
        <v>45642</v>
      </c>
      <c r="E76" s="178" t="s">
        <v>1844</v>
      </c>
      <c r="F76" s="202">
        <v>45643</v>
      </c>
      <c r="G76" s="296"/>
      <c r="H76" s="208"/>
    </row>
    <row r="77" spans="1:8" s="212" customFormat="1" ht="40" x14ac:dyDescent="0.35">
      <c r="A77" s="208"/>
      <c r="B77" s="560" t="s">
        <v>2123</v>
      </c>
      <c r="C77" s="338" t="s">
        <v>1846</v>
      </c>
      <c r="D77" s="268">
        <v>45471</v>
      </c>
      <c r="E77" s="338" t="s">
        <v>1844</v>
      </c>
      <c r="F77" s="268">
        <v>45707</v>
      </c>
      <c r="G77" s="296" t="s">
        <v>2301</v>
      </c>
      <c r="H77" s="208"/>
    </row>
    <row r="78" spans="1:8" s="212" customFormat="1" ht="12.5" x14ac:dyDescent="0.25">
      <c r="A78" s="208"/>
      <c r="B78" s="294" t="s">
        <v>2036</v>
      </c>
      <c r="C78" s="338" t="s">
        <v>1846</v>
      </c>
      <c r="D78" s="268">
        <v>45471</v>
      </c>
      <c r="E78" s="338" t="s">
        <v>1844</v>
      </c>
      <c r="F78" s="268">
        <v>45475</v>
      </c>
      <c r="G78" s="213"/>
      <c r="H78" s="208"/>
    </row>
    <row r="79" spans="1:8" s="212" customFormat="1" ht="30" x14ac:dyDescent="0.35">
      <c r="A79" s="208"/>
      <c r="B79" s="560" t="s">
        <v>2124</v>
      </c>
      <c r="C79" s="338" t="s">
        <v>1846</v>
      </c>
      <c r="D79" s="268">
        <v>45516</v>
      </c>
      <c r="E79" s="338" t="s">
        <v>1844</v>
      </c>
      <c r="F79" s="268">
        <v>45708</v>
      </c>
      <c r="G79" s="296" t="s">
        <v>2300</v>
      </c>
      <c r="H79" s="208"/>
    </row>
    <row r="80" spans="1:8" s="212" customFormat="1" ht="12.5" x14ac:dyDescent="0.25">
      <c r="A80" s="208"/>
      <c r="B80" s="294" t="s">
        <v>2039</v>
      </c>
      <c r="C80" s="338" t="s">
        <v>1846</v>
      </c>
      <c r="D80" s="268">
        <v>45471</v>
      </c>
      <c r="E80" s="338" t="s">
        <v>1844</v>
      </c>
      <c r="F80" s="268">
        <v>45475</v>
      </c>
      <c r="G80" s="213"/>
      <c r="H80" s="208"/>
    </row>
    <row r="81" spans="1:8" s="212" customFormat="1" ht="12.5" x14ac:dyDescent="0.25">
      <c r="A81" s="208"/>
      <c r="B81" s="294" t="s">
        <v>2125</v>
      </c>
      <c r="C81" s="338" t="s">
        <v>1846</v>
      </c>
      <c r="D81" s="268">
        <v>45471</v>
      </c>
      <c r="E81" s="338" t="s">
        <v>1844</v>
      </c>
      <c r="F81" s="268">
        <v>45475</v>
      </c>
      <c r="G81" s="213"/>
      <c r="H81" s="208"/>
    </row>
    <row r="82" spans="1:8" s="212" customFormat="1" ht="12.5" x14ac:dyDescent="0.25">
      <c r="A82" s="208"/>
      <c r="B82" s="294" t="s">
        <v>2126</v>
      </c>
      <c r="C82" s="338" t="s">
        <v>1846</v>
      </c>
      <c r="D82" s="268">
        <v>45476</v>
      </c>
      <c r="E82" s="338" t="s">
        <v>1844</v>
      </c>
      <c r="F82" s="268">
        <v>45477</v>
      </c>
      <c r="G82" s="213"/>
      <c r="H82" s="208"/>
    </row>
    <row r="83" spans="1:8" s="212" customFormat="1" ht="12.5" x14ac:dyDescent="0.25">
      <c r="A83" s="208"/>
      <c r="B83" s="294" t="s">
        <v>2127</v>
      </c>
      <c r="C83" s="338" t="s">
        <v>1846</v>
      </c>
      <c r="D83" s="268">
        <v>45471</v>
      </c>
      <c r="E83" s="338" t="s">
        <v>1844</v>
      </c>
      <c r="F83" s="268">
        <v>45475</v>
      </c>
      <c r="G83" s="213"/>
      <c r="H83" s="208"/>
    </row>
    <row r="84" spans="1:8" s="212" customFormat="1" ht="12.5" x14ac:dyDescent="0.35">
      <c r="A84" s="208"/>
      <c r="B84" s="561" t="s">
        <v>2128</v>
      </c>
      <c r="C84" s="338" t="s">
        <v>1846</v>
      </c>
      <c r="D84" s="268">
        <v>45516</v>
      </c>
      <c r="E84" s="338" t="s">
        <v>1844</v>
      </c>
      <c r="F84" s="268">
        <v>45495</v>
      </c>
      <c r="G84" s="213"/>
      <c r="H84" s="208"/>
    </row>
    <row r="85" spans="1:8" s="212" customFormat="1" ht="40" x14ac:dyDescent="0.25">
      <c r="A85" s="208"/>
      <c r="B85" s="294" t="s">
        <v>2129</v>
      </c>
      <c r="C85" s="338" t="s">
        <v>1846</v>
      </c>
      <c r="D85" s="268">
        <v>45471</v>
      </c>
      <c r="E85" s="338" t="s">
        <v>1844</v>
      </c>
      <c r="F85" s="268">
        <v>45712</v>
      </c>
      <c r="G85" s="296" t="s">
        <v>2299</v>
      </c>
      <c r="H85" s="208"/>
    </row>
    <row r="86" spans="1:8" s="212" customFormat="1" ht="12.5" x14ac:dyDescent="0.25">
      <c r="A86" s="208"/>
      <c r="B86" s="294" t="s">
        <v>2130</v>
      </c>
      <c r="C86" s="338" t="s">
        <v>1846</v>
      </c>
      <c r="D86" s="268">
        <v>45471</v>
      </c>
      <c r="E86" s="338" t="s">
        <v>1844</v>
      </c>
      <c r="F86" s="268">
        <v>45475</v>
      </c>
      <c r="G86" s="296"/>
      <c r="H86" s="208"/>
    </row>
    <row r="87" spans="1:8" s="212" customFormat="1" ht="70" x14ac:dyDescent="0.35">
      <c r="A87" s="208"/>
      <c r="B87" s="560" t="s">
        <v>2044</v>
      </c>
      <c r="C87" s="338" t="s">
        <v>1847</v>
      </c>
      <c r="D87" s="268">
        <v>45471</v>
      </c>
      <c r="E87" s="338" t="s">
        <v>1844</v>
      </c>
      <c r="F87" s="268">
        <v>45708</v>
      </c>
      <c r="G87" s="296" t="s">
        <v>2304</v>
      </c>
      <c r="H87" s="208"/>
    </row>
    <row r="88" spans="1:8" s="212" customFormat="1" ht="40" x14ac:dyDescent="0.35">
      <c r="A88" s="208"/>
      <c r="B88" s="560" t="s">
        <v>2032</v>
      </c>
      <c r="C88" s="338" t="s">
        <v>1846</v>
      </c>
      <c r="D88" s="268">
        <v>45471</v>
      </c>
      <c r="E88" s="178" t="s">
        <v>1844</v>
      </c>
      <c r="F88" s="202">
        <v>45708</v>
      </c>
      <c r="G88" s="296" t="s">
        <v>2305</v>
      </c>
      <c r="H88" s="208"/>
    </row>
    <row r="89" spans="1:8" s="212" customFormat="1" ht="70" x14ac:dyDescent="0.35">
      <c r="A89" s="208"/>
      <c r="B89" s="560" t="s">
        <v>2131</v>
      </c>
      <c r="C89" s="338" t="s">
        <v>1847</v>
      </c>
      <c r="D89" s="268">
        <v>45471</v>
      </c>
      <c r="E89" s="178" t="s">
        <v>1844</v>
      </c>
      <c r="F89" s="202">
        <v>45707</v>
      </c>
      <c r="G89" s="296" t="s">
        <v>2306</v>
      </c>
      <c r="H89" s="208"/>
    </row>
    <row r="90" spans="1:8" s="212" customFormat="1" ht="12.5" x14ac:dyDescent="0.25">
      <c r="A90" s="208"/>
      <c r="B90" s="294" t="s">
        <v>2132</v>
      </c>
      <c r="C90" s="338" t="s">
        <v>1846</v>
      </c>
      <c r="D90" s="268">
        <v>45372</v>
      </c>
      <c r="E90" s="178" t="s">
        <v>1844</v>
      </c>
      <c r="F90" s="202">
        <v>45475</v>
      </c>
      <c r="G90" s="296"/>
      <c r="H90" s="208"/>
    </row>
    <row r="91" spans="1:8" s="212" customFormat="1" ht="12.5" x14ac:dyDescent="0.25">
      <c r="A91" s="208"/>
      <c r="B91" s="294" t="s">
        <v>2133</v>
      </c>
      <c r="C91" s="338" t="s">
        <v>1846</v>
      </c>
      <c r="D91" s="268">
        <v>45471</v>
      </c>
      <c r="E91" s="178" t="s">
        <v>1844</v>
      </c>
      <c r="F91" s="202">
        <v>45475</v>
      </c>
      <c r="G91" s="296"/>
      <c r="H91" s="208"/>
    </row>
    <row r="92" spans="1:8" s="212" customFormat="1" ht="12.5" x14ac:dyDescent="0.25">
      <c r="A92" s="208"/>
      <c r="B92" s="294" t="s">
        <v>2033</v>
      </c>
      <c r="C92" s="338" t="s">
        <v>1846</v>
      </c>
      <c r="D92" s="268">
        <v>45471</v>
      </c>
      <c r="E92" s="178" t="s">
        <v>1844</v>
      </c>
      <c r="F92" s="202">
        <v>45475</v>
      </c>
      <c r="G92" s="296"/>
      <c r="H92" s="208"/>
    </row>
    <row r="93" spans="1:8" s="212" customFormat="1" ht="12.5" x14ac:dyDescent="0.25">
      <c r="A93" s="208"/>
      <c r="B93" s="294" t="s">
        <v>2038</v>
      </c>
      <c r="C93" s="338" t="s">
        <v>1846</v>
      </c>
      <c r="D93" s="268">
        <v>45471</v>
      </c>
      <c r="E93" s="178" t="s">
        <v>1844</v>
      </c>
      <c r="F93" s="202">
        <v>45475</v>
      </c>
      <c r="G93" s="296"/>
      <c r="H93" s="208"/>
    </row>
    <row r="94" spans="1:8" s="212" customFormat="1" ht="12.5" x14ac:dyDescent="0.25">
      <c r="A94" s="208"/>
      <c r="B94" s="294" t="s">
        <v>2055</v>
      </c>
      <c r="C94" s="338" t="s">
        <v>1846</v>
      </c>
      <c r="D94" s="268">
        <v>45471</v>
      </c>
      <c r="E94" s="178" t="s">
        <v>1844</v>
      </c>
      <c r="F94" s="202">
        <v>45475</v>
      </c>
      <c r="G94" s="296"/>
      <c r="H94" s="208"/>
    </row>
    <row r="95" spans="1:8" s="212" customFormat="1" ht="12.5" x14ac:dyDescent="0.25">
      <c r="A95" s="208"/>
      <c r="B95" s="294" t="s">
        <v>2134</v>
      </c>
      <c r="C95" s="338" t="s">
        <v>1846</v>
      </c>
      <c r="D95" s="268">
        <v>45471</v>
      </c>
      <c r="E95" s="178" t="s">
        <v>1844</v>
      </c>
      <c r="F95" s="202">
        <v>45475</v>
      </c>
      <c r="G95" s="296"/>
      <c r="H95" s="208"/>
    </row>
    <row r="96" spans="1:8" s="212" customFormat="1" ht="66" customHeight="1" x14ac:dyDescent="0.35">
      <c r="A96" s="208"/>
      <c r="B96" s="560" t="s">
        <v>2135</v>
      </c>
      <c r="C96" s="338" t="s">
        <v>1849</v>
      </c>
      <c r="D96" s="339" t="s">
        <v>1376</v>
      </c>
      <c r="E96" s="502" t="s">
        <v>1845</v>
      </c>
      <c r="F96" s="503" t="s">
        <v>1376</v>
      </c>
      <c r="G96" s="296" t="s">
        <v>2589</v>
      </c>
      <c r="H96" s="211"/>
    </row>
    <row r="97" spans="1:8" s="212" customFormat="1" ht="12.5" x14ac:dyDescent="0.25">
      <c r="A97" s="208"/>
      <c r="B97" s="294" t="s">
        <v>2136</v>
      </c>
      <c r="C97" s="338" t="s">
        <v>1846</v>
      </c>
      <c r="D97" s="268">
        <v>45471</v>
      </c>
      <c r="E97" s="178" t="s">
        <v>1844</v>
      </c>
      <c r="F97" s="202">
        <v>45475</v>
      </c>
      <c r="G97" s="296"/>
      <c r="H97" s="208"/>
    </row>
    <row r="98" spans="1:8" s="212" customFormat="1" ht="12.5" x14ac:dyDescent="0.25">
      <c r="A98" s="208"/>
      <c r="B98" s="294" t="s">
        <v>2137</v>
      </c>
      <c r="C98" s="338" t="s">
        <v>1846</v>
      </c>
      <c r="D98" s="268">
        <v>45471</v>
      </c>
      <c r="E98" s="178" t="s">
        <v>1844</v>
      </c>
      <c r="F98" s="202">
        <v>45475</v>
      </c>
      <c r="G98" s="296"/>
      <c r="H98" s="208"/>
    </row>
    <row r="99" spans="1:8" s="212" customFormat="1" ht="12.5" x14ac:dyDescent="0.25">
      <c r="A99" s="208"/>
      <c r="B99" s="294" t="s">
        <v>2043</v>
      </c>
      <c r="C99" s="338" t="s">
        <v>1846</v>
      </c>
      <c r="D99" s="268">
        <v>45471</v>
      </c>
      <c r="E99" s="178" t="s">
        <v>1844</v>
      </c>
      <c r="F99" s="202">
        <v>45475</v>
      </c>
      <c r="G99" s="295"/>
      <c r="H99" s="208"/>
    </row>
    <row r="100" spans="1:8" s="212" customFormat="1" ht="12" customHeight="1" x14ac:dyDescent="0.25">
      <c r="A100" s="208"/>
      <c r="B100" s="294" t="s">
        <v>2138</v>
      </c>
      <c r="C100" s="338" t="s">
        <v>1846</v>
      </c>
      <c r="D100" s="268">
        <v>45471</v>
      </c>
      <c r="E100" s="178" t="s">
        <v>1844</v>
      </c>
      <c r="F100" s="202">
        <v>45475</v>
      </c>
      <c r="G100" s="295"/>
      <c r="H100" s="208"/>
    </row>
    <row r="101" spans="1:8" s="212" customFormat="1" ht="12.5" x14ac:dyDescent="0.25">
      <c r="A101" s="208"/>
      <c r="B101" s="294" t="s">
        <v>2139</v>
      </c>
      <c r="C101" s="338" t="s">
        <v>1846</v>
      </c>
      <c r="D101" s="268">
        <v>45471</v>
      </c>
      <c r="E101" s="178" t="s">
        <v>1844</v>
      </c>
      <c r="F101" s="202">
        <v>45475</v>
      </c>
      <c r="G101" s="295"/>
      <c r="H101" s="208"/>
    </row>
    <row r="102" spans="1:8" s="212" customFormat="1" ht="36.75" customHeight="1" x14ac:dyDescent="0.35">
      <c r="A102" s="208"/>
      <c r="B102" s="560" t="s">
        <v>2037</v>
      </c>
      <c r="C102" s="338" t="s">
        <v>1847</v>
      </c>
      <c r="D102" s="268">
        <v>45471</v>
      </c>
      <c r="E102" s="178" t="s">
        <v>1844</v>
      </c>
      <c r="F102" s="202">
        <v>45475</v>
      </c>
      <c r="G102" s="296" t="s">
        <v>2221</v>
      </c>
      <c r="H102" s="208"/>
    </row>
    <row r="103" spans="1:8" s="212" customFormat="1" x14ac:dyDescent="0.35">
      <c r="A103" s="208"/>
      <c r="B103" s="215"/>
      <c r="C103" s="210"/>
      <c r="D103" s="210"/>
      <c r="E103" s="210"/>
      <c r="F103" s="216"/>
      <c r="G103" s="211"/>
      <c r="H103" s="208"/>
    </row>
    <row r="104" spans="1:8" s="212" customFormat="1" ht="23" x14ac:dyDescent="0.35">
      <c r="A104" s="208"/>
      <c r="B104" s="209" t="s">
        <v>1852</v>
      </c>
      <c r="C104" s="210"/>
      <c r="D104" s="210"/>
      <c r="E104" s="210"/>
      <c r="F104" s="216"/>
      <c r="G104" s="211"/>
      <c r="H104" s="208"/>
    </row>
    <row r="105" spans="1:8" s="212" customFormat="1" ht="23" x14ac:dyDescent="0.35">
      <c r="A105" s="208"/>
      <c r="B105" s="107" t="s">
        <v>1851</v>
      </c>
      <c r="C105" s="107" t="s">
        <v>1850</v>
      </c>
      <c r="D105" s="107" t="s">
        <v>1854</v>
      </c>
      <c r="E105" s="210"/>
      <c r="F105" s="216"/>
      <c r="G105" s="211"/>
      <c r="H105" s="208"/>
    </row>
    <row r="106" spans="1:8" s="212" customFormat="1" ht="208" x14ac:dyDescent="0.35">
      <c r="A106" s="208"/>
      <c r="B106" s="219" t="s">
        <v>2060</v>
      </c>
      <c r="C106" s="268">
        <v>45492</v>
      </c>
      <c r="D106" s="269" t="s">
        <v>2075</v>
      </c>
      <c r="E106" s="210"/>
      <c r="F106" s="216"/>
      <c r="G106" s="211"/>
      <c r="H106" s="208"/>
    </row>
    <row r="107" spans="1:8" s="212" customFormat="1" ht="193.5" customHeight="1" x14ac:dyDescent="0.35">
      <c r="A107" s="208"/>
      <c r="B107" s="219" t="s">
        <v>2059</v>
      </c>
      <c r="C107" s="384">
        <v>45558</v>
      </c>
      <c r="D107" s="269" t="s">
        <v>2147</v>
      </c>
      <c r="E107" s="210"/>
      <c r="F107" s="216"/>
      <c r="G107" s="211"/>
      <c r="H107" s="208"/>
    </row>
    <row r="108" spans="1:8" s="212" customFormat="1" ht="117" x14ac:dyDescent="0.35">
      <c r="A108" s="208"/>
      <c r="B108" s="219" t="s">
        <v>2165</v>
      </c>
      <c r="C108" s="268">
        <v>45645</v>
      </c>
      <c r="D108" s="269" t="s">
        <v>2166</v>
      </c>
      <c r="E108" s="210"/>
      <c r="F108" s="216"/>
      <c r="G108" s="211"/>
      <c r="H108" s="208"/>
    </row>
    <row r="109" spans="1:8" s="212" customFormat="1" ht="273" x14ac:dyDescent="0.35">
      <c r="A109" s="208"/>
      <c r="B109" s="219" t="s">
        <v>2342</v>
      </c>
      <c r="C109" s="268">
        <v>45736</v>
      </c>
      <c r="D109" s="269" t="s">
        <v>2343</v>
      </c>
      <c r="E109" s="210"/>
      <c r="F109" s="216"/>
      <c r="G109" s="211"/>
      <c r="H109" s="211"/>
    </row>
    <row r="110" spans="1:8" s="212" customFormat="1" ht="169.5" customHeight="1" x14ac:dyDescent="0.35">
      <c r="A110" s="208"/>
      <c r="B110" s="219" t="s">
        <v>2465</v>
      </c>
      <c r="C110" s="268">
        <v>45824</v>
      </c>
      <c r="D110" s="269" t="s">
        <v>2869</v>
      </c>
      <c r="E110" s="210"/>
      <c r="F110" s="216"/>
      <c r="G110" s="211"/>
      <c r="H110" s="211"/>
    </row>
    <row r="111" spans="1:8" s="212" customFormat="1" ht="260" x14ac:dyDescent="0.35">
      <c r="B111" s="671" t="s">
        <v>2863</v>
      </c>
      <c r="C111" s="268">
        <v>46010</v>
      </c>
      <c r="D111" s="269" t="s">
        <v>2870</v>
      </c>
      <c r="G111" s="672"/>
      <c r="H111" s="672"/>
    </row>
    <row r="112" spans="1:8" ht="92.5" customHeight="1" x14ac:dyDescent="0.35">
      <c r="A112" s="203"/>
      <c r="B112" s="485"/>
      <c r="C112" s="710"/>
      <c r="D112" s="711"/>
      <c r="E112" s="203"/>
      <c r="F112" s="203"/>
      <c r="G112" s="211"/>
      <c r="H112" s="211"/>
    </row>
    <row r="113" spans="1:8" s="218" customFormat="1" ht="22.5" customHeight="1" x14ac:dyDescent="0.35">
      <c r="A113" s="217"/>
      <c r="B113" s="220" t="s">
        <v>1396</v>
      </c>
      <c r="C113" s="712" t="s">
        <v>2077</v>
      </c>
      <c r="D113" s="712"/>
      <c r="E113" s="217"/>
      <c r="F113" s="217"/>
      <c r="G113" s="211"/>
      <c r="H113" s="211"/>
    </row>
    <row r="114" spans="1:8" x14ac:dyDescent="0.35">
      <c r="A114" s="203"/>
      <c r="B114" s="266" t="s">
        <v>2318</v>
      </c>
      <c r="C114" s="713" t="s">
        <v>2076</v>
      </c>
      <c r="D114" s="713"/>
      <c r="E114" s="203"/>
      <c r="F114" s="203"/>
      <c r="G114" s="211"/>
      <c r="H114" s="211"/>
    </row>
    <row r="115" spans="1:8" x14ac:dyDescent="0.35">
      <c r="A115" s="203"/>
      <c r="B115" s="203"/>
      <c r="C115" s="203"/>
      <c r="D115" s="203"/>
      <c r="E115" s="203"/>
      <c r="F115" s="203"/>
      <c r="G115" s="211"/>
      <c r="H115" s="211"/>
    </row>
    <row r="116" spans="1:8" x14ac:dyDescent="0.35">
      <c r="H116" s="211"/>
    </row>
  </sheetData>
  <autoFilter ref="B60:G102"/>
  <mergeCells count="13">
    <mergeCell ref="G2:G3"/>
    <mergeCell ref="E9:F9"/>
    <mergeCell ref="E12:F12"/>
    <mergeCell ref="E13:F13"/>
    <mergeCell ref="E14:F14"/>
    <mergeCell ref="B5:G5"/>
    <mergeCell ref="C112:D112"/>
    <mergeCell ref="C113:D113"/>
    <mergeCell ref="C114:D114"/>
    <mergeCell ref="E8:F8"/>
    <mergeCell ref="B2:D2"/>
    <mergeCell ref="B3:D3"/>
    <mergeCell ref="E2:F3"/>
  </mergeCells>
  <phoneticPr fontId="18" type="noConversion"/>
  <conditionalFormatting sqref="F75">
    <cfRule type="dataBar" priority="1">
      <dataBar>
        <cfvo type="num" val="0"/>
        <cfvo type="num" val="1"/>
        <color theme="9" tint="-0.499984740745262"/>
      </dataBar>
      <extLst>
        <ext xmlns:x14="http://schemas.microsoft.com/office/spreadsheetml/2009/9/main" uri="{B025F937-C7B1-47D3-B67F-A62EFF666E3E}">
          <x14:id>{18469F05-82BB-4095-A49C-3DFC8F03E647}</x14:id>
        </ext>
      </extLst>
    </cfRule>
    <cfRule type="dataBar" priority="2">
      <dataBar>
        <cfvo type="num" val="0"/>
        <cfvo type="num" val="1"/>
        <color rgb="FF63C384"/>
      </dataBar>
      <extLst>
        <ext xmlns:x14="http://schemas.microsoft.com/office/spreadsheetml/2009/9/main" uri="{B025F937-C7B1-47D3-B67F-A62EFF666E3E}">
          <x14:id>{8C017098-D3E0-4754-9406-931E9A8BA0AA}</x14:id>
        </ext>
      </extLst>
    </cfRule>
  </conditionalFormatting>
  <conditionalFormatting sqref="F76:F110 F61:F74">
    <cfRule type="dataBar" priority="3">
      <dataBar>
        <cfvo type="num" val="0"/>
        <cfvo type="num" val="1"/>
        <color theme="9" tint="-0.499984740745262"/>
      </dataBar>
      <extLst>
        <ext xmlns:x14="http://schemas.microsoft.com/office/spreadsheetml/2009/9/main" uri="{B025F937-C7B1-47D3-B67F-A62EFF666E3E}">
          <x14:id>{57BAB854-4960-468C-8320-AA1C0CD4A5B9}</x14:id>
        </ext>
      </extLst>
    </cfRule>
    <cfRule type="dataBar" priority="4">
      <dataBar>
        <cfvo type="num" val="0"/>
        <cfvo type="num" val="1"/>
        <color rgb="FF63C384"/>
      </dataBar>
      <extLst>
        <ext xmlns:x14="http://schemas.microsoft.com/office/spreadsheetml/2009/9/main" uri="{B025F937-C7B1-47D3-B67F-A62EFF666E3E}">
          <x14:id>{87B2D3E9-2CFC-4C74-B510-06ACDAE4D05C}</x14:id>
        </ext>
      </extLst>
    </cfRule>
  </conditionalFormatting>
  <conditionalFormatting sqref="G37:G57 F58:F60 F37:F56">
    <cfRule type="dataBar" priority="11">
      <dataBar>
        <cfvo type="num" val="0"/>
        <cfvo type="num" val="1"/>
        <color theme="9" tint="-0.499984740745262"/>
      </dataBar>
      <extLst>
        <ext xmlns:x14="http://schemas.microsoft.com/office/spreadsheetml/2009/9/main" uri="{B025F937-C7B1-47D3-B67F-A62EFF666E3E}">
          <x14:id>{4DA67FAF-CCAE-43E2-889F-9274599687DA}</x14:id>
        </ext>
      </extLst>
    </cfRule>
    <cfRule type="dataBar" priority="12">
      <dataBar>
        <cfvo type="num" val="0"/>
        <cfvo type="num" val="1"/>
        <color rgb="FF63C384"/>
      </dataBar>
      <extLst>
        <ext xmlns:x14="http://schemas.microsoft.com/office/spreadsheetml/2009/9/main" uri="{B025F937-C7B1-47D3-B67F-A62EFF666E3E}">
          <x14:id>{89F6D338-0863-9545-8F58-2B87B23BE30F}</x14:id>
        </ext>
      </extLst>
    </cfRule>
  </conditionalFormatting>
  <conditionalFormatting sqref="G60">
    <cfRule type="dataBar" priority="7">
      <dataBar>
        <cfvo type="num" val="0"/>
        <cfvo type="num" val="1"/>
        <color theme="9" tint="-0.499984740745262"/>
      </dataBar>
      <extLst>
        <ext xmlns:x14="http://schemas.microsoft.com/office/spreadsheetml/2009/9/main" uri="{B025F937-C7B1-47D3-B67F-A62EFF666E3E}">
          <x14:id>{D1E2B6CB-1108-4706-9E57-22BA72BCB30D}</x14:id>
        </ext>
      </extLst>
    </cfRule>
    <cfRule type="dataBar" priority="8">
      <dataBar>
        <cfvo type="num" val="0"/>
        <cfvo type="num" val="1"/>
        <color rgb="FF63C384"/>
      </dataBar>
      <extLst>
        <ext xmlns:x14="http://schemas.microsoft.com/office/spreadsheetml/2009/9/main" uri="{B025F937-C7B1-47D3-B67F-A62EFF666E3E}">
          <x14:id>{256FE9F5-733A-465B-A041-301462A81867}</x14:id>
        </ext>
      </extLst>
    </cfRule>
  </conditionalFormatting>
  <dataValidations count="48">
    <dataValidation type="date" allowBlank="1" showInputMessage="1" showErrorMessage="1" sqref="E58:E59 E103:E111">
      <formula1>36526</formula1>
      <formula2>117610</formula2>
    </dataValidation>
    <dataValidation allowBlank="1" showInputMessage="1" showErrorMessage="1" prompt="Diligencie el valor porcentual del estado de ejecución del instrumento de planeación._x000a_" sqref="H56"/>
    <dataValidation allowBlank="1" showInputMessage="1" showErrorMessage="1" prompt="DIligencie los datos de la sesión del Comité Directivo en el que se aprobó el instrumento de planeación." sqref="D36 D38:D40 D42:D44 D51:D56 D49"/>
    <dataValidation allowBlank="1" showInputMessage="1" showErrorMessage="1" prompt="Seleccione el estado actual del instrumento de planeación_x000a_" sqref="C36"/>
    <dataValidation allowBlank="1" showInputMessage="1" showErrorMessage="1" prompt="Escriba el nombre del Contratista o Funcionario que lidera este componente en el equipo Gestor" sqref="C26"/>
    <dataValidation allowBlank="1" showInputMessage="1" showErrorMessage="1" prompt="Escriba el cargo del funcionario, en caso de que el vinculo sea Contratista, relacionar: Contratista Prestación de Servicios Profesionales" sqref="D26"/>
    <dataValidation allowBlank="1" showInputMessage="1" showErrorMessage="1" prompt="Escriba el área al que pertenece el profesional de acuerdo con el organigrama institucional" sqref="E26"/>
    <dataValidation allowBlank="1" showInputMessage="1" showErrorMessage="1" prompt="Escriba el correo de contacto del profesional, preferiblemente un correo institucional." sqref="G26:G33"/>
    <dataValidation allowBlank="1" showInputMessage="1" showErrorMessage="1" prompt="Escriba el departamento" sqref="B18"/>
    <dataValidation allowBlank="1" showInputMessage="1" showErrorMessage="1" prompt="Escriba el número total de municipios que tiene el departamento" sqref="B19"/>
    <dataValidation allowBlank="1" showInputMessage="1" showErrorMessage="1" prompt="Escriba el número total de municipios vinculados al PDA" sqref="C20"/>
    <dataValidation allowBlank="1" showInputMessage="1" showErrorMessage="1" prompt="Escriba el número de municipios con los que se ha concertado el Plan de Acción Municipal en el departamento" sqref="B23"/>
    <dataValidation allowBlank="1" showInputMessage="1" showErrorMessage="1" prompt="Número total de personas prestadoras en zona urbana de acuerdo con el levantamiento realizado en los PAM" sqref="E21"/>
    <dataValidation allowBlank="1" showInputMessage="1" showErrorMessage="1" prompt="Número total de personas prestadoras en zona rural de acuerdo con el levantamiento realizado en los PAM" sqref="E22"/>
    <dataValidation allowBlank="1" showInputMessage="1" showErrorMessage="1" prompt="Escriba las fechas en las cuales se llevaron acabo las sesiones de comités directivos realizados durante el cuatrienio 2024-2027." sqref="C105:C111"/>
    <dataValidation allowBlank="1" showInputMessage="1" showErrorMessage="1" prompt="Relacionar los datos de la sesión del CD en la que se aprobo inicialmente el PEI Capítulo 2024:_x000a_Sesión CD No. xx del (DD/MM/AAAA)" sqref="C8 D37 D41 D45:D48 D50"/>
    <dataValidation allowBlank="1" showInputMessage="1" showErrorMessage="1" prompt="Relacionar los datos de la sesión del CD en la que se aprobo inicialmente el PEI Capítulo 2025:_x000a_Sesión CD No. xx del (DD/MM/AAAA)" sqref="G8"/>
    <dataValidation allowBlank="1" showInputMessage="1" showErrorMessage="1" prompt="Relacionar los datos de la sesión del CD en la que se aprobo inicialmente el PEI Capítulo 2026:_x000a_Sesión CD No. xx del (DD/MM/AAAA)" sqref="C12"/>
    <dataValidation allowBlank="1" showInputMessage="1" showErrorMessage="1" prompt="Relacionar los datos de la sesión del CD en la que se aprobo inicialmente el PEI Capítulo 2027:_x000a_Sesión CD No. xx del (DD/MM/AAAA)" sqref="G12"/>
    <dataValidation allowBlank="1" showInputMessage="1" showErrorMessage="1" prompt="Relacionar los datos de la sesión del CD en la que se aprobo la modificación mas reciente del PEI Capítulo 2024:_x000a_Sesión CD No. xx del (DD/MM/AAAA)" sqref="C9"/>
    <dataValidation allowBlank="1" showInputMessage="1" showErrorMessage="1" prompt="Relacionar los datos de la sesión del CD en la que se aprobo la modificación mas reciente del PEI Capítulo 2025:_x000a_Sesión CD No. xx del (DD/MM/AAAA)" sqref="G9"/>
    <dataValidation allowBlank="1" showInputMessage="1" showErrorMessage="1" prompt="Relacionar los datos de la sesión del CD en la que se aprobo la modificación mas reciente del PEI Capítulo 2026:_x000a_Sesión CD No. xx del (DD/MM/AAAA)" sqref="C13"/>
    <dataValidation allowBlank="1" showInputMessage="1" showErrorMessage="1" prompt="Relacionar los datos de la sesión del CD en la que se aprobo la modificación mas reciente del PEI Capítulo 2027:_x000a_Sesión CD No. xx del (DD/MM/AAAA)" sqref="G13"/>
    <dataValidation allowBlank="1" showInputMessage="1" showErrorMessage="1" prompt="Relacionar el numero de veces que ha sido modificado el  PEI Capítulo 2024, aprobadas a través de sesiones del CD." sqref="C10"/>
    <dataValidation allowBlank="1" showInputMessage="1" showErrorMessage="1" prompt="Relacionar el numero de veces que ha sido modificado el  PEI Capítulo 2025, aprobadas a través de sesiones del CD." sqref="G10"/>
    <dataValidation allowBlank="1" showInputMessage="1" showErrorMessage="1" prompt="Relacionar el numero de veces que ha sido modificado el  PEI Capítulo 2027, aprobadas a través de sesiones del CD." sqref="G14"/>
    <dataValidation allowBlank="1" showInputMessage="1" showErrorMessage="1" prompt="Relacionar el numero de veces que ha sido modificado el  PEI Capítulo 2026, aprobadas a través de sesiones del CD." sqref="C14"/>
    <dataValidation allowBlank="1" showInputMessage="1" showErrorMessage="1" prompt="Escriba el número total de municipios que han realizado aportes al Consorcio FIA durante el cuatrienio 2024-2027" sqref="C22"/>
    <dataValidation allowBlank="1" showInputMessage="1" showErrorMessage="1" prompt="Escriba el número total de municipios que se encuentran vinculados al Consorcio FIA." sqref="C21"/>
    <dataValidation allowBlank="1" showInputMessage="1" showErrorMessage="1" prompt="Escriba el número total de municipios en el Departamento" sqref="C19"/>
    <dataValidation allowBlank="1" showInputMessage="1" showErrorMessage="1" prompt="Escriba el numero de municipios que han corcertado el respectivo PAM. Recordar que un municipio que no haya concertado PAM no puede tener relacionadas inversiones en el PEI." sqref="C23"/>
    <dataValidation allowBlank="1" showInputMessage="1" showErrorMessage="1" prompt="Sumatoria de personas prestadoras en zona urbana y rural de acuerdo con el levantamiento realizado en los PAM" sqref="E23"/>
    <dataValidation allowBlank="1" showInputMessage="1" showErrorMessage="1" prompt="Número total de suscriptores rurales y urbanos en los municipios de acuerdo con el levantamiento realizado en los PAM" sqref="E24"/>
    <dataValidation allowBlank="1" showInputMessage="1" showErrorMessage="1" prompt="Escriba el teléfono de contacto del profesional" sqref="F26"/>
    <dataValidation allowBlank="1" showInputMessage="1" showErrorMessage="1" prompt="DIligencie los datos de la sesión del Comité Directivo en el que se aprobó el Manual operativo Vigente, asi como el decreto de adopción de acuerdo con  el Decreto 1425 de 2019 ARTÍCULO 2.3.3.1.5.2. Manual Operativo." sqref="D57"/>
    <dataValidation allowBlank="1" showInputMessage="1" showErrorMessage="1" prompt="relacione el Valor de las inversiones del instrumento de Planeación de acuerdo a lo establecido en el Cierre Financiero del respectivo Capítulo del PEI." sqref="E36:E56"/>
    <dataValidation allowBlank="1" showInputMessage="1" showErrorMessage="1" prompt="Diligencie el valor porcentual del estado de ejecución del Cierre Financiero del Instrumento de planeación teniendo en cuenta el respectivo Capítulo, de acuerdo a la expedición de documentos de compromisos." sqref="F36"/>
    <dataValidation allowBlank="1" showInputMessage="1" showErrorMessage="1" prompt="Diligencie el valor porcentual del estado de ejecución del Cierre Financiero del Instrumento de planeación teniendo en cuenta el respectivo Capítulo, de acuerdo a los pagos efectivamente realizados." sqref="G36"/>
    <dataValidation type="decimal" allowBlank="1" showInputMessage="1" showErrorMessage="1" prompt="Diligencie el valor porcentual del estado de ejecución del Cierre Financiero del Instrumento de planeación teniendo en cuenta el respectivo Capítulo del PEI, de acuerdo a la expedición de documentos de compromisos." sqref="F37:F56">
      <formula1>0</formula1>
      <formula2>1</formula2>
    </dataValidation>
    <dataValidation type="decimal" allowBlank="1" showInputMessage="1" showErrorMessage="1" prompt="Diligencie el valor porcentual del estado de ejecución del Cierre Financiero del Instrumento de planeación teniendo en cuenta el respectivo Capítulo, de acuerdo a los pagos efectivamente realizados." sqref="G37:G56">
      <formula1>0</formula1>
      <formula2>1</formula2>
    </dataValidation>
    <dataValidation allowBlank="1" showInputMessage="1" showErrorMessage="1" prompt="Seleccione el estado de vinculación del municipio al PDA" sqref="C60"/>
    <dataValidation allowBlank="1" showInputMessage="1" showErrorMessage="1" prompt="Relacione la fecha en la que se suscribio el convenio vigente de vinculación del municipio al PDA, o su otrosí en caso de aplicar." sqref="D97:D102 D71:D74 D77:D95 D60:D63 D65:D69"/>
    <dataValidation allowBlank="1" showInputMessage="1" showErrorMessage="1" prompt="seleccione el estado de suscripción del PAM con la administración municipal" sqref="E60"/>
    <dataValidation allowBlank="1" showInputMessage="1" showErrorMessage="1" prompt="Relacione la fecha en la cual se suscribio el PAM o la ultima modificación del mismo con la administración municipal." sqref="F97:F102 F60:F95"/>
    <dataValidation allowBlank="1" showInputMessage="1" showErrorMessage="1" prompt="Escriba los datos asociados a las sesiones de comités directivos realizados durante el cuatrienio 2024-2027: Sesión No. xx" sqref="B98:B102 B105:B108"/>
    <dataValidation allowBlank="1" showInputMessage="1" showErrorMessage="1" prompt="Relacionar de manera muy puntual y resumida los puntos generales del orden del día desarrollado en las diferentes sesiones del Comité Directivo del PDA realizadas durante el cuatrienio 2024-2027." sqref="D105:D108"/>
    <dataValidation allowBlank="1" showInputMessage="1" showErrorMessage="1" prompt="Escriba el nombre del municipio" sqref="B60:B95"/>
    <dataValidation allowBlank="1" showInputMessage="1" showErrorMessage="1" prompt="Relacione las observaciones que sean pertinentes y relevantes en especial para municipios que no se encuentren vinculados al PDA o que no hayan suscrito el respectivo PAM. " sqref="G60:G95"/>
  </dataValidations>
  <hyperlinks>
    <hyperlink ref="G28" r:id="rId1"/>
    <hyperlink ref="G29" r:id="rId2"/>
    <hyperlink ref="G30" r:id="rId3"/>
    <hyperlink ref="G33" r:id="rId4"/>
    <hyperlink ref="G31" r:id="rId5"/>
    <hyperlink ref="G32" r:id="rId6"/>
    <hyperlink ref="G27" r:id="rId7"/>
  </hyperlinks>
  <pageMargins left="0.70866141732283472" right="0.70866141732283472" top="0.17" bottom="0.17" header="0.17" footer="0.17"/>
  <pageSetup paperSize="5" scale="61" fitToHeight="0" orientation="landscape" r:id="rId8"/>
  <rowBreaks count="2" manualBreakCount="2">
    <brk id="56" max="7" man="1"/>
    <brk id="92" max="7" man="1"/>
  </rowBreaks>
  <drawing r:id="rId9"/>
  <extLst>
    <ext xmlns:x14="http://schemas.microsoft.com/office/spreadsheetml/2009/9/main" uri="{78C0D931-6437-407d-A8EE-F0AAD7539E65}">
      <x14:conditionalFormattings>
        <x14:conditionalFormatting xmlns:xm="http://schemas.microsoft.com/office/excel/2006/main">
          <x14:cfRule type="dataBar" id="{18469F05-82BB-4095-A49C-3DFC8F03E647}">
            <x14:dataBar minLength="0" maxLength="100">
              <x14:cfvo type="num">
                <xm:f>0</xm:f>
              </x14:cfvo>
              <x14:cfvo type="num">
                <xm:f>1</xm:f>
              </x14:cfvo>
              <x14:negativeFillColor rgb="FFFF0000"/>
              <x14:axisColor rgb="FF000000"/>
            </x14:dataBar>
          </x14:cfRule>
          <x14:cfRule type="dataBar" id="{8C017098-D3E0-4754-9406-931E9A8BA0AA}">
            <x14:dataBar minLength="0" maxLength="100" gradient="0">
              <x14:cfvo type="num">
                <xm:f>0</xm:f>
              </x14:cfvo>
              <x14:cfvo type="num">
                <xm:f>1</xm:f>
              </x14:cfvo>
              <x14:negativeFillColor rgb="FFFF0000"/>
              <x14:axisColor rgb="FF000000"/>
            </x14:dataBar>
          </x14:cfRule>
          <xm:sqref>F75</xm:sqref>
        </x14:conditionalFormatting>
        <x14:conditionalFormatting xmlns:xm="http://schemas.microsoft.com/office/excel/2006/main">
          <x14:cfRule type="dataBar" id="{57BAB854-4960-468C-8320-AA1C0CD4A5B9}">
            <x14:dataBar minLength="0" maxLength="100">
              <x14:cfvo type="num">
                <xm:f>0</xm:f>
              </x14:cfvo>
              <x14:cfvo type="num">
                <xm:f>1</xm:f>
              </x14:cfvo>
              <x14:negativeFillColor rgb="FFFF0000"/>
              <x14:axisColor rgb="FF000000"/>
            </x14:dataBar>
          </x14:cfRule>
          <x14:cfRule type="dataBar" id="{87B2D3E9-2CFC-4C74-B510-06ACDAE4D05C}">
            <x14:dataBar minLength="0" maxLength="100" gradient="0">
              <x14:cfvo type="num">
                <xm:f>0</xm:f>
              </x14:cfvo>
              <x14:cfvo type="num">
                <xm:f>1</xm:f>
              </x14:cfvo>
              <x14:negativeFillColor rgb="FFFF0000"/>
              <x14:axisColor rgb="FF000000"/>
            </x14:dataBar>
          </x14:cfRule>
          <xm:sqref>F76:F110 F61:F74</xm:sqref>
        </x14:conditionalFormatting>
        <x14:conditionalFormatting xmlns:xm="http://schemas.microsoft.com/office/excel/2006/main">
          <x14:cfRule type="dataBar" id="{4DA67FAF-CCAE-43E2-889F-9274599687DA}">
            <x14:dataBar minLength="0" maxLength="100">
              <x14:cfvo type="num">
                <xm:f>0</xm:f>
              </x14:cfvo>
              <x14:cfvo type="num">
                <xm:f>1</xm:f>
              </x14:cfvo>
              <x14:negativeFillColor rgb="FFFF0000"/>
              <x14:axisColor rgb="FF000000"/>
            </x14:dataBar>
          </x14:cfRule>
          <x14:cfRule type="dataBar" id="{89F6D338-0863-9545-8F58-2B87B23BE30F}">
            <x14:dataBar minLength="0" maxLength="100" gradient="0">
              <x14:cfvo type="num">
                <xm:f>0</xm:f>
              </x14:cfvo>
              <x14:cfvo type="num">
                <xm:f>1</xm:f>
              </x14:cfvo>
              <x14:negativeFillColor rgb="FFFF0000"/>
              <x14:axisColor rgb="FF000000"/>
            </x14:dataBar>
          </x14:cfRule>
          <xm:sqref>G37:G57 F58:F60 F37:F56</xm:sqref>
        </x14:conditionalFormatting>
        <x14:conditionalFormatting xmlns:xm="http://schemas.microsoft.com/office/excel/2006/main">
          <x14:cfRule type="dataBar" id="{D1E2B6CB-1108-4706-9E57-22BA72BCB30D}">
            <x14:dataBar minLength="0" maxLength="100">
              <x14:cfvo type="num">
                <xm:f>0</xm:f>
              </x14:cfvo>
              <x14:cfvo type="num">
                <xm:f>1</xm:f>
              </x14:cfvo>
              <x14:negativeFillColor rgb="FFFF0000"/>
              <x14:axisColor rgb="FF000000"/>
            </x14:dataBar>
          </x14:cfRule>
          <x14:cfRule type="dataBar" id="{256FE9F5-733A-465B-A041-301462A81867}">
            <x14:dataBar minLength="0" maxLength="100" gradient="0">
              <x14:cfvo type="num">
                <xm:f>0</xm:f>
              </x14:cfvo>
              <x14:cfvo type="num">
                <xm:f>1</xm:f>
              </x14:cfvo>
              <x14:negativeFillColor rgb="FFFF0000"/>
              <x14:axisColor rgb="FF000000"/>
            </x14:dataBar>
          </x14:cfRule>
          <xm:sqref>G60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prompt="Seleccionar el Departamento ">
          <x14:formula1>
            <xm:f>'Lista Proyectos'!$K$2:$K$33</xm:f>
          </x14:formula1>
          <xm:sqref>C18</xm:sqref>
        </x14:dataValidation>
        <x14:dataValidation type="list" allowBlank="1" showInputMessage="1" showErrorMessage="1">
          <x14:formula1>
            <xm:f>LISTA!$H$2:$H$6</xm:f>
          </x14:formula1>
          <xm:sqref>C103:C104 C58:C59</xm:sqref>
        </x14:dataValidation>
        <x14:dataValidation type="list" allowBlank="1" showInputMessage="1" showErrorMessage="1" prompt="seleccione el estado de suscripción del PAM con la administración municipal.">
          <x14:formula1>
            <xm:f>'C:\Users\Usuario\Downloads\[09 Dic, Mod. DJC, BIM. SEP-OCT, Formato PEI y Seguimiento 2024-2027, 09 Dic. 2024.xlsx]Lista Proyectos'!#REF!</xm:f>
          </x14:formula1>
          <xm:sqref>E61:E102</xm:sqref>
        </x14:dataValidation>
        <x14:dataValidation type="list" allowBlank="1" showInputMessage="1" showErrorMessage="1">
          <x14:formula1>
            <xm:f>'Lista Proyectos'!$Q$2:$Q$5</xm:f>
          </x14:formula1>
          <xm:sqref>C61:C102</xm:sqref>
        </x14:dataValidation>
        <x14:dataValidation type="list" allowBlank="1" showInputMessage="1" showErrorMessage="1" prompt="Seleccione el estado actual del instrumento de planeación">
          <x14:formula1>
            <xm:f>LISTA!$H$2:$H$6</xm:f>
          </x14:formula1>
          <xm:sqref>C37:C57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1"/>
  <sheetViews>
    <sheetView view="pageBreakPreview" topLeftCell="A13" zoomScale="60" zoomScaleNormal="98" workbookViewId="0">
      <selection activeCell="C111" sqref="C111"/>
    </sheetView>
  </sheetViews>
  <sheetFormatPr baseColWidth="10" defaultColWidth="10.75" defaultRowHeight="11.5" x14ac:dyDescent="0.35"/>
  <cols>
    <col min="1" max="1" width="3" style="299" customWidth="1"/>
    <col min="2" max="2" width="42.58203125" style="299" customWidth="1"/>
    <col min="3" max="3" width="31.5" style="299" customWidth="1"/>
    <col min="4" max="4" width="22.58203125" style="299" customWidth="1"/>
    <col min="5" max="5" width="23.58203125" style="299" customWidth="1"/>
    <col min="6" max="6" width="21.5" style="299" customWidth="1"/>
    <col min="7" max="7" width="24.08203125" style="299" customWidth="1"/>
    <col min="8" max="8" width="21.58203125" style="299" customWidth="1"/>
    <col min="9" max="9" width="20.75" style="299" customWidth="1"/>
    <col min="10" max="10" width="22.58203125" style="299" customWidth="1"/>
    <col min="11" max="11" width="22.25" style="299" customWidth="1"/>
    <col min="12" max="12" width="22.08203125" style="299" customWidth="1"/>
    <col min="13" max="13" width="4.08203125" style="299" customWidth="1"/>
    <col min="14" max="16384" width="10.75" style="299"/>
  </cols>
  <sheetData>
    <row r="1" spans="1:14" x14ac:dyDescent="0.35">
      <c r="A1" s="298"/>
      <c r="B1" s="298"/>
      <c r="C1" s="298"/>
      <c r="D1" s="298"/>
      <c r="E1" s="298"/>
      <c r="F1" s="298"/>
      <c r="G1" s="298"/>
      <c r="H1" s="298"/>
      <c r="I1" s="298"/>
      <c r="J1" s="298"/>
      <c r="K1" s="298"/>
      <c r="L1" s="298"/>
      <c r="M1" s="298"/>
    </row>
    <row r="2" spans="1:14" ht="68.150000000000006" customHeight="1" x14ac:dyDescent="0.35">
      <c r="A2" s="300"/>
      <c r="B2" s="738" t="s">
        <v>1333</v>
      </c>
      <c r="C2" s="739"/>
      <c r="D2" s="740"/>
      <c r="E2" s="729"/>
      <c r="F2" s="730"/>
      <c r="G2" s="730"/>
      <c r="H2" s="730"/>
      <c r="I2" s="730"/>
      <c r="J2" s="730"/>
      <c r="K2" s="730"/>
      <c r="L2" s="731"/>
      <c r="M2" s="298"/>
      <c r="N2" s="300"/>
    </row>
    <row r="3" spans="1:14" ht="68.150000000000006" customHeight="1" x14ac:dyDescent="0.35">
      <c r="A3" s="300"/>
      <c r="B3" s="741" t="s">
        <v>1958</v>
      </c>
      <c r="C3" s="742"/>
      <c r="D3" s="743"/>
      <c r="E3" s="732"/>
      <c r="F3" s="733"/>
      <c r="G3" s="733"/>
      <c r="H3" s="733"/>
      <c r="I3" s="733"/>
      <c r="J3" s="733"/>
      <c r="K3" s="733"/>
      <c r="L3" s="734"/>
      <c r="M3" s="298"/>
      <c r="N3" s="300"/>
    </row>
    <row r="4" spans="1:14" x14ac:dyDescent="0.35">
      <c r="A4" s="300"/>
      <c r="B4" s="300"/>
      <c r="C4" s="300"/>
      <c r="D4" s="300"/>
      <c r="E4" s="300"/>
      <c r="F4" s="300"/>
      <c r="G4" s="300"/>
      <c r="H4" s="300"/>
      <c r="I4" s="300"/>
      <c r="J4" s="300"/>
      <c r="K4" s="300"/>
      <c r="L4" s="300"/>
      <c r="M4" s="298"/>
      <c r="N4" s="300"/>
    </row>
    <row r="5" spans="1:14" ht="7.4" customHeight="1" x14ac:dyDescent="0.35">
      <c r="A5" s="300"/>
      <c r="B5" s="300"/>
      <c r="C5" s="300"/>
      <c r="D5" s="300"/>
      <c r="E5" s="300"/>
      <c r="F5" s="300"/>
      <c r="G5" s="300"/>
      <c r="H5" s="300"/>
      <c r="I5" s="300"/>
      <c r="J5" s="300"/>
      <c r="K5" s="300"/>
      <c r="L5" s="300"/>
      <c r="M5" s="298"/>
    </row>
    <row r="6" spans="1:14" x14ac:dyDescent="0.35">
      <c r="A6" s="298"/>
      <c r="B6" s="176" t="s">
        <v>1398</v>
      </c>
      <c r="C6" s="176"/>
      <c r="D6" s="300"/>
      <c r="E6" s="300"/>
      <c r="F6" s="300"/>
      <c r="G6" s="300"/>
      <c r="H6" s="300"/>
      <c r="I6" s="300"/>
      <c r="J6" s="300"/>
      <c r="K6" s="300"/>
      <c r="L6" s="300"/>
      <c r="M6" s="298"/>
    </row>
    <row r="7" spans="1:14" x14ac:dyDescent="0.35">
      <c r="A7" s="300"/>
      <c r="B7" s="300"/>
      <c r="C7" s="300"/>
      <c r="D7" s="300"/>
      <c r="E7" s="300"/>
      <c r="F7" s="300"/>
      <c r="G7" s="300"/>
      <c r="H7" s="300"/>
      <c r="I7" s="300"/>
      <c r="J7" s="300"/>
      <c r="K7" s="300"/>
      <c r="L7" s="300"/>
      <c r="M7" s="298"/>
    </row>
    <row r="8" spans="1:14" ht="23" x14ac:dyDescent="0.35">
      <c r="A8" s="300"/>
      <c r="B8" s="603" t="s">
        <v>1399</v>
      </c>
      <c r="C8" s="481" t="s">
        <v>1400</v>
      </c>
      <c r="D8" s="481" t="s">
        <v>1401</v>
      </c>
      <c r="E8" s="300"/>
      <c r="F8" s="300"/>
      <c r="G8" s="300"/>
      <c r="H8" s="300"/>
      <c r="I8" s="300"/>
      <c r="J8" s="300"/>
      <c r="K8" s="300"/>
      <c r="L8" s="300"/>
      <c r="M8" s="298"/>
    </row>
    <row r="9" spans="1:14" x14ac:dyDescent="0.35">
      <c r="A9" s="300"/>
      <c r="B9" s="302" t="s">
        <v>59</v>
      </c>
      <c r="C9" s="177" t="s">
        <v>1402</v>
      </c>
      <c r="D9" s="602">
        <f>+SUMPRODUCT(D26:D67,C$26:C$67)/C$68</f>
        <v>0.84648975582760233</v>
      </c>
      <c r="E9" s="300"/>
      <c r="F9" s="300"/>
      <c r="G9" s="300"/>
      <c r="H9" s="300"/>
      <c r="I9" s="300"/>
      <c r="J9" s="300"/>
      <c r="K9" s="300"/>
      <c r="L9" s="300"/>
      <c r="M9" s="298"/>
    </row>
    <row r="10" spans="1:14" x14ac:dyDescent="0.35">
      <c r="A10" s="300"/>
      <c r="B10" s="302" t="s">
        <v>87</v>
      </c>
      <c r="C10" s="177" t="s">
        <v>1403</v>
      </c>
      <c r="D10" s="303">
        <f>+SUMPRODUCT(E26:E67,C$26:C$67)/C$68</f>
        <v>22.841615359547873</v>
      </c>
      <c r="E10" s="300"/>
      <c r="F10" s="300"/>
      <c r="G10" s="300"/>
      <c r="H10" s="300"/>
      <c r="I10" s="300"/>
      <c r="J10" s="300"/>
      <c r="K10" s="300"/>
      <c r="L10" s="300"/>
      <c r="M10" s="298"/>
    </row>
    <row r="11" spans="1:14" x14ac:dyDescent="0.35">
      <c r="A11" s="300"/>
      <c r="B11" s="302" t="s">
        <v>115</v>
      </c>
      <c r="C11" s="177" t="s">
        <v>1404</v>
      </c>
      <c r="D11" s="434">
        <f>+SUMPRODUCT(F26:F67,C$26:C$67)/C$68</f>
        <v>6.211898471686654E-2</v>
      </c>
      <c r="E11" s="300"/>
      <c r="F11" s="300"/>
      <c r="G11" s="300"/>
      <c r="H11" s="300"/>
      <c r="I11" s="300"/>
      <c r="J11" s="300"/>
      <c r="K11" s="300"/>
      <c r="L11" s="300"/>
      <c r="M11" s="298"/>
    </row>
    <row r="12" spans="1:14" x14ac:dyDescent="0.35">
      <c r="A12" s="300"/>
      <c r="B12" s="302" t="s">
        <v>134</v>
      </c>
      <c r="C12" s="177" t="s">
        <v>1402</v>
      </c>
      <c r="D12" s="435">
        <f>+SUMPRODUCT(G26:G67,C$26:C$67)/C$68</f>
        <v>0.95290872039976315</v>
      </c>
      <c r="E12" s="300"/>
      <c r="F12" s="300"/>
      <c r="G12" s="300"/>
      <c r="H12" s="300"/>
      <c r="I12" s="300"/>
      <c r="J12" s="300"/>
      <c r="K12" s="300"/>
      <c r="L12" s="300"/>
      <c r="M12" s="298"/>
    </row>
    <row r="13" spans="1:14" x14ac:dyDescent="0.35">
      <c r="A13" s="300"/>
      <c r="B13" s="302" t="s">
        <v>151</v>
      </c>
      <c r="C13" s="177" t="s">
        <v>1402</v>
      </c>
      <c r="D13" s="435">
        <f>+SUMPRODUCT(H26:H67,C$26:C$67)/C$68</f>
        <v>0.66066578390375297</v>
      </c>
      <c r="E13" s="300"/>
      <c r="F13" s="300"/>
      <c r="G13" s="300"/>
      <c r="H13" s="300"/>
      <c r="I13" s="300"/>
      <c r="J13" s="300"/>
      <c r="K13" s="300"/>
      <c r="L13" s="300"/>
      <c r="M13" s="298"/>
    </row>
    <row r="14" spans="1:14" x14ac:dyDescent="0.35">
      <c r="A14" s="300"/>
      <c r="B14" s="302" t="s">
        <v>167</v>
      </c>
      <c r="C14" s="177" t="s">
        <v>1405</v>
      </c>
      <c r="D14" s="435" t="str">
        <f>+I68</f>
        <v>SI: 40 / NO: 2</v>
      </c>
      <c r="E14" s="300"/>
      <c r="F14" s="300"/>
      <c r="G14" s="300"/>
      <c r="H14" s="300"/>
      <c r="I14" s="300"/>
      <c r="J14" s="300"/>
      <c r="K14" s="300"/>
      <c r="L14" s="300"/>
      <c r="M14" s="298"/>
    </row>
    <row r="15" spans="1:14" x14ac:dyDescent="0.35">
      <c r="A15" s="300"/>
      <c r="B15" s="302" t="s">
        <v>181</v>
      </c>
      <c r="C15" s="177" t="s">
        <v>1402</v>
      </c>
      <c r="D15" s="435">
        <f>+SUMPRODUCT(J26:J67,C$26:C$67)/C$68</f>
        <v>0.92772907969802498</v>
      </c>
      <c r="E15" s="300"/>
      <c r="F15" s="300"/>
      <c r="G15" s="300"/>
      <c r="H15" s="300"/>
      <c r="I15" s="300"/>
      <c r="J15" s="300"/>
      <c r="K15" s="300"/>
      <c r="L15" s="300"/>
      <c r="M15" s="298"/>
    </row>
    <row r="16" spans="1:14" x14ac:dyDescent="0.35">
      <c r="A16" s="300"/>
      <c r="B16" s="302" t="s">
        <v>191</v>
      </c>
      <c r="C16" s="177" t="s">
        <v>1405</v>
      </c>
      <c r="D16" s="435" t="str">
        <f>+K68</f>
        <v>SI: 22 / NO: 20</v>
      </c>
      <c r="E16" s="300"/>
      <c r="F16" s="300"/>
      <c r="G16" s="300"/>
      <c r="H16" s="300"/>
      <c r="I16" s="300"/>
      <c r="J16" s="300"/>
      <c r="K16" s="300"/>
      <c r="L16" s="300"/>
      <c r="M16" s="298"/>
    </row>
    <row r="17" spans="1:13" x14ac:dyDescent="0.35">
      <c r="A17" s="300"/>
      <c r="B17" s="302" t="s">
        <v>196</v>
      </c>
      <c r="C17" s="177" t="s">
        <v>1402</v>
      </c>
      <c r="D17" s="435">
        <f>+SUMPRODUCT(L26:L67,C$26:C$67)/C$68</f>
        <v>7.2672421095094294E-2</v>
      </c>
      <c r="E17" s="300"/>
      <c r="F17" s="300"/>
      <c r="G17" s="300"/>
      <c r="H17" s="300"/>
      <c r="I17" s="300"/>
      <c r="J17" s="300"/>
      <c r="K17" s="300"/>
      <c r="L17" s="300"/>
      <c r="M17" s="298"/>
    </row>
    <row r="18" spans="1:13" x14ac:dyDescent="0.35">
      <c r="A18" s="300"/>
      <c r="B18" s="300"/>
      <c r="C18" s="300"/>
      <c r="E18" s="300"/>
      <c r="F18" s="300"/>
      <c r="G18" s="300"/>
      <c r="H18" s="300"/>
      <c r="I18" s="298"/>
      <c r="J18" s="300"/>
      <c r="K18" s="300"/>
      <c r="L18" s="300"/>
      <c r="M18" s="298"/>
    </row>
    <row r="19" spans="1:13" ht="23" x14ac:dyDescent="0.35">
      <c r="A19" s="300"/>
      <c r="B19" s="301" t="s">
        <v>1406</v>
      </c>
      <c r="C19" s="301" t="s">
        <v>1400</v>
      </c>
      <c r="D19" s="301" t="s">
        <v>1401</v>
      </c>
      <c r="E19" s="300"/>
      <c r="F19" s="300"/>
      <c r="G19" s="300"/>
      <c r="H19" s="300"/>
      <c r="I19" s="300"/>
      <c r="J19" s="300"/>
      <c r="K19" s="300"/>
      <c r="L19" s="300"/>
      <c r="M19" s="298"/>
    </row>
    <row r="20" spans="1:13" x14ac:dyDescent="0.35">
      <c r="A20" s="300"/>
      <c r="B20" s="302" t="s">
        <v>1407</v>
      </c>
      <c r="C20" s="177" t="s">
        <v>1402</v>
      </c>
      <c r="D20" s="304">
        <f>+SUMPRODUCT(D72:D113,C$72:C$113)/C$114</f>
        <v>0.75303737976551999</v>
      </c>
      <c r="E20" s="300"/>
      <c r="F20" s="300"/>
      <c r="G20" s="300"/>
      <c r="H20" s="300"/>
      <c r="I20" s="300"/>
      <c r="J20" s="300"/>
      <c r="K20" s="300"/>
      <c r="L20" s="300"/>
      <c r="M20" s="298"/>
    </row>
    <row r="21" spans="1:13" x14ac:dyDescent="0.35">
      <c r="A21" s="300"/>
      <c r="B21" s="302" t="s">
        <v>1408</v>
      </c>
      <c r="C21" s="177" t="s">
        <v>1402</v>
      </c>
      <c r="D21" s="304">
        <f>+SUMPRODUCT(E72:E113,C$72:C$113)/C$114</f>
        <v>0.48702959900666665</v>
      </c>
      <c r="E21" s="300"/>
      <c r="F21" s="300"/>
      <c r="G21" s="300"/>
      <c r="H21" s="300"/>
      <c r="I21" s="300"/>
      <c r="J21" s="300"/>
      <c r="K21" s="300"/>
      <c r="L21" s="300"/>
      <c r="M21" s="298"/>
    </row>
    <row r="22" spans="1:13" x14ac:dyDescent="0.35">
      <c r="A22" s="300"/>
      <c r="B22" s="302" t="s">
        <v>1409</v>
      </c>
      <c r="C22" s="177" t="s">
        <v>1402</v>
      </c>
      <c r="D22" s="304">
        <f>+SUMPRODUCT(F72:F113,C$72:C$113)/C$114</f>
        <v>0.57564237486539793</v>
      </c>
      <c r="E22" s="300"/>
      <c r="F22" s="300"/>
      <c r="G22" s="300"/>
      <c r="H22" s="300"/>
      <c r="I22" s="300"/>
      <c r="J22" s="300"/>
      <c r="K22" s="300"/>
      <c r="L22" s="300"/>
      <c r="M22" s="298"/>
    </row>
    <row r="23" spans="1:13" x14ac:dyDescent="0.35">
      <c r="A23" s="300"/>
      <c r="B23" s="300"/>
      <c r="C23" s="300"/>
      <c r="D23" s="300"/>
      <c r="E23" s="300"/>
      <c r="F23" s="300"/>
      <c r="G23" s="300"/>
      <c r="H23" s="300"/>
      <c r="I23" s="300"/>
      <c r="J23" s="300"/>
      <c r="K23" s="300"/>
      <c r="L23" s="300"/>
      <c r="M23" s="298"/>
    </row>
    <row r="24" spans="1:13" ht="34.5" customHeight="1" x14ac:dyDescent="0.35">
      <c r="A24" s="298"/>
      <c r="B24" s="176" t="s">
        <v>1410</v>
      </c>
      <c r="C24" s="176"/>
      <c r="D24" s="300"/>
      <c r="E24" s="300"/>
      <c r="F24" s="300"/>
      <c r="G24" s="300"/>
      <c r="H24" s="300"/>
      <c r="I24" s="300"/>
      <c r="J24" s="300"/>
      <c r="K24" s="300"/>
      <c r="L24" s="300"/>
      <c r="M24" s="298"/>
    </row>
    <row r="25" spans="1:13" s="305" customFormat="1" ht="42" customHeight="1" x14ac:dyDescent="0.35">
      <c r="A25" s="96"/>
      <c r="B25" s="481" t="s">
        <v>58</v>
      </c>
      <c r="C25" s="481" t="s">
        <v>1411</v>
      </c>
      <c r="D25" s="481" t="s">
        <v>59</v>
      </c>
      <c r="E25" s="481" t="s">
        <v>87</v>
      </c>
      <c r="F25" s="481" t="s">
        <v>115</v>
      </c>
      <c r="G25" s="481" t="s">
        <v>134</v>
      </c>
      <c r="H25" s="481" t="s">
        <v>151</v>
      </c>
      <c r="I25" s="481" t="s">
        <v>167</v>
      </c>
      <c r="J25" s="481" t="s">
        <v>181</v>
      </c>
      <c r="K25" s="481" t="s">
        <v>191</v>
      </c>
      <c r="L25" s="481" t="s">
        <v>196</v>
      </c>
      <c r="M25" s="298"/>
    </row>
    <row r="26" spans="1:13" ht="18.649999999999999" customHeight="1" x14ac:dyDescent="0.35">
      <c r="A26" s="300"/>
      <c r="B26" s="410" t="s">
        <v>295</v>
      </c>
      <c r="C26" s="411">
        <v>11141</v>
      </c>
      <c r="D26" s="306">
        <v>1</v>
      </c>
      <c r="E26" s="307">
        <v>24</v>
      </c>
      <c r="F26" s="308">
        <v>0</v>
      </c>
      <c r="G26" s="309">
        <v>1</v>
      </c>
      <c r="H26" s="310">
        <v>0</v>
      </c>
      <c r="I26" s="308" t="s">
        <v>37</v>
      </c>
      <c r="J26" s="309">
        <v>1</v>
      </c>
      <c r="K26" s="308" t="s">
        <v>37</v>
      </c>
      <c r="L26" s="310">
        <v>0.1</v>
      </c>
      <c r="M26" s="298"/>
    </row>
    <row r="27" spans="1:13" ht="18.649999999999999" customHeight="1" x14ac:dyDescent="0.35">
      <c r="A27" s="300"/>
      <c r="B27" s="410" t="s">
        <v>354</v>
      </c>
      <c r="C27" s="411">
        <v>11345</v>
      </c>
      <c r="D27" s="306">
        <v>1</v>
      </c>
      <c r="E27" s="308">
        <v>23.99</v>
      </c>
      <c r="F27" s="308">
        <v>0.01</v>
      </c>
      <c r="G27" s="306">
        <v>0.999</v>
      </c>
      <c r="H27" s="311">
        <v>0</v>
      </c>
      <c r="I27" s="308" t="s">
        <v>37</v>
      </c>
      <c r="J27" s="309">
        <v>1</v>
      </c>
      <c r="K27" s="308" t="s">
        <v>69</v>
      </c>
      <c r="L27" s="310">
        <v>0.03</v>
      </c>
      <c r="M27" s="298"/>
    </row>
    <row r="28" spans="1:13" ht="18.649999999999999" customHeight="1" x14ac:dyDescent="0.35">
      <c r="A28" s="300"/>
      <c r="B28" s="410" t="s">
        <v>324</v>
      </c>
      <c r="C28" s="411">
        <v>18226</v>
      </c>
      <c r="D28" s="306">
        <v>1</v>
      </c>
      <c r="E28" s="308">
        <v>23.5</v>
      </c>
      <c r="F28" s="308">
        <v>0</v>
      </c>
      <c r="G28" s="306">
        <v>1</v>
      </c>
      <c r="H28" s="311">
        <v>0</v>
      </c>
      <c r="I28" s="308" t="s">
        <v>37</v>
      </c>
      <c r="J28" s="309">
        <v>0.95</v>
      </c>
      <c r="K28" s="308" t="s">
        <v>37</v>
      </c>
      <c r="L28" s="310">
        <v>0.1</v>
      </c>
      <c r="M28" s="298"/>
    </row>
    <row r="29" spans="1:13" ht="18.649999999999999" customHeight="1" x14ac:dyDescent="0.35">
      <c r="A29" s="300"/>
      <c r="B29" s="410" t="s">
        <v>307</v>
      </c>
      <c r="C29" s="411">
        <v>3085</v>
      </c>
      <c r="D29" s="306">
        <v>1</v>
      </c>
      <c r="E29" s="308">
        <v>24</v>
      </c>
      <c r="F29" s="308">
        <v>0</v>
      </c>
      <c r="G29" s="306">
        <v>1</v>
      </c>
      <c r="H29" s="311">
        <v>0</v>
      </c>
      <c r="I29" s="308" t="s">
        <v>37</v>
      </c>
      <c r="J29" s="309">
        <v>1</v>
      </c>
      <c r="K29" s="308" t="s">
        <v>37</v>
      </c>
      <c r="L29" s="310">
        <v>0</v>
      </c>
      <c r="M29" s="298"/>
    </row>
    <row r="30" spans="1:13" ht="18" customHeight="1" x14ac:dyDescent="0.35">
      <c r="A30" s="300"/>
      <c r="B30" s="410" t="s">
        <v>366</v>
      </c>
      <c r="C30" s="411">
        <v>5103</v>
      </c>
      <c r="D30" s="306">
        <v>1</v>
      </c>
      <c r="E30" s="308">
        <v>24</v>
      </c>
      <c r="F30" s="308">
        <v>0.02</v>
      </c>
      <c r="G30" s="306">
        <v>1</v>
      </c>
      <c r="H30" s="311">
        <v>0</v>
      </c>
      <c r="I30" s="308" t="s">
        <v>37</v>
      </c>
      <c r="J30" s="309">
        <v>0.8</v>
      </c>
      <c r="K30" s="308" t="s">
        <v>37</v>
      </c>
      <c r="L30" s="310">
        <v>0.26</v>
      </c>
      <c r="M30" s="298"/>
    </row>
    <row r="31" spans="1:13" ht="15" customHeight="1" x14ac:dyDescent="0.35">
      <c r="A31" s="300"/>
      <c r="B31" s="410" t="s">
        <v>1896</v>
      </c>
      <c r="C31" s="411">
        <v>114610</v>
      </c>
      <c r="D31" s="312">
        <v>0.99299999999999999</v>
      </c>
      <c r="E31" s="307">
        <v>23.73</v>
      </c>
      <c r="F31" s="307">
        <v>0</v>
      </c>
      <c r="G31" s="313">
        <v>0.99860000000000004</v>
      </c>
      <c r="H31" s="311">
        <v>0</v>
      </c>
      <c r="I31" s="308" t="s">
        <v>69</v>
      </c>
      <c r="J31" s="315">
        <v>1</v>
      </c>
      <c r="K31" s="307" t="s">
        <v>69</v>
      </c>
      <c r="L31" s="316">
        <v>0</v>
      </c>
      <c r="M31" s="298"/>
    </row>
    <row r="32" spans="1:13" ht="18.649999999999999" customHeight="1" x14ac:dyDescent="0.35">
      <c r="A32" s="300"/>
      <c r="B32" s="410" t="s">
        <v>490</v>
      </c>
      <c r="C32" s="411">
        <v>13962</v>
      </c>
      <c r="D32" s="306">
        <v>1</v>
      </c>
      <c r="E32" s="308">
        <v>23.7</v>
      </c>
      <c r="F32" s="308">
        <v>0.01</v>
      </c>
      <c r="G32" s="306">
        <v>1</v>
      </c>
      <c r="H32" s="311">
        <v>0</v>
      </c>
      <c r="I32" s="307" t="s">
        <v>37</v>
      </c>
      <c r="J32" s="309">
        <v>0.99399999999999999</v>
      </c>
      <c r="K32" s="308" t="s">
        <v>37</v>
      </c>
      <c r="L32" s="310">
        <v>0.22140000000000001</v>
      </c>
      <c r="M32" s="298"/>
    </row>
    <row r="33" spans="1:13" ht="18.649999999999999" customHeight="1" x14ac:dyDescent="0.35">
      <c r="A33" s="300"/>
      <c r="B33" s="410" t="s">
        <v>1897</v>
      </c>
      <c r="C33" s="317">
        <v>251047</v>
      </c>
      <c r="D33" s="306">
        <v>0.76</v>
      </c>
      <c r="E33" s="308">
        <v>6</v>
      </c>
      <c r="F33" s="308">
        <v>0</v>
      </c>
      <c r="G33" s="306">
        <v>0.54</v>
      </c>
      <c r="H33" s="306">
        <v>0.02</v>
      </c>
      <c r="I33" s="307" t="s">
        <v>37</v>
      </c>
      <c r="J33" s="309">
        <v>0.98</v>
      </c>
      <c r="K33" s="308" t="s">
        <v>37</v>
      </c>
      <c r="L33" s="311">
        <v>6.0900000000000003E-2</v>
      </c>
      <c r="M33" s="298"/>
    </row>
    <row r="34" spans="1:13" ht="18.649999999999999" customHeight="1" x14ac:dyDescent="0.35">
      <c r="A34" s="300"/>
      <c r="B34" s="410" t="s">
        <v>515</v>
      </c>
      <c r="C34" s="317">
        <v>24691</v>
      </c>
      <c r="D34" s="312">
        <v>1</v>
      </c>
      <c r="E34" s="307">
        <v>24</v>
      </c>
      <c r="F34" s="307">
        <v>0</v>
      </c>
      <c r="G34" s="312">
        <v>0.91100000000000003</v>
      </c>
      <c r="H34" s="312">
        <v>0.99</v>
      </c>
      <c r="I34" s="307" t="s">
        <v>37</v>
      </c>
      <c r="J34" s="309">
        <v>1</v>
      </c>
      <c r="K34" s="307" t="s">
        <v>37</v>
      </c>
      <c r="L34" s="314">
        <v>0.15</v>
      </c>
      <c r="M34" s="298"/>
    </row>
    <row r="35" spans="1:13" ht="18.649999999999999" customHeight="1" x14ac:dyDescent="0.35">
      <c r="A35" s="300"/>
      <c r="B35" s="410" t="s">
        <v>2142</v>
      </c>
      <c r="C35" s="317">
        <v>2238220</v>
      </c>
      <c r="D35" s="312">
        <v>0.76</v>
      </c>
      <c r="E35" s="307">
        <v>24</v>
      </c>
      <c r="F35" s="307">
        <v>0.01</v>
      </c>
      <c r="G35" s="312">
        <v>0.98</v>
      </c>
      <c r="H35" s="312">
        <v>0.97</v>
      </c>
      <c r="I35" s="307" t="s">
        <v>37</v>
      </c>
      <c r="J35" s="309">
        <v>0.88</v>
      </c>
      <c r="K35" s="307" t="s">
        <v>37</v>
      </c>
      <c r="L35" s="314">
        <v>0.05</v>
      </c>
      <c r="M35" s="298"/>
    </row>
    <row r="36" spans="1:13" ht="18.649999999999999" customHeight="1" x14ac:dyDescent="0.35">
      <c r="A36" s="300"/>
      <c r="B36" s="410" t="s">
        <v>539</v>
      </c>
      <c r="C36" s="317">
        <v>12662</v>
      </c>
      <c r="D36" s="312">
        <v>0.95</v>
      </c>
      <c r="E36" s="307">
        <v>24</v>
      </c>
      <c r="F36" s="307">
        <v>0</v>
      </c>
      <c r="G36" s="312">
        <v>0.98</v>
      </c>
      <c r="H36" s="312">
        <v>0.6</v>
      </c>
      <c r="I36" s="307" t="s">
        <v>37</v>
      </c>
      <c r="J36" s="309">
        <v>1</v>
      </c>
      <c r="K36" s="307" t="s">
        <v>37</v>
      </c>
      <c r="L36" s="314">
        <v>0</v>
      </c>
      <c r="M36" s="298"/>
    </row>
    <row r="37" spans="1:13" ht="18.649999999999999" customHeight="1" x14ac:dyDescent="0.35">
      <c r="A37" s="300"/>
      <c r="B37" s="412" t="s">
        <v>330</v>
      </c>
      <c r="C37" s="411">
        <v>26551</v>
      </c>
      <c r="D37" s="306">
        <v>1</v>
      </c>
      <c r="E37" s="308">
        <v>24</v>
      </c>
      <c r="F37" s="308">
        <v>0.19</v>
      </c>
      <c r="G37" s="309">
        <v>1</v>
      </c>
      <c r="H37" s="309">
        <v>0.6</v>
      </c>
      <c r="I37" s="307" t="s">
        <v>37</v>
      </c>
      <c r="J37" s="309">
        <v>1</v>
      </c>
      <c r="K37" s="308" t="s">
        <v>37</v>
      </c>
      <c r="L37" s="310">
        <v>8.9999999999999993E-3</v>
      </c>
      <c r="M37" s="298"/>
    </row>
    <row r="38" spans="1:13" ht="20.25" customHeight="1" x14ac:dyDescent="0.35">
      <c r="A38" s="300"/>
      <c r="B38" s="412" t="s">
        <v>1898</v>
      </c>
      <c r="C38" s="411">
        <v>138625</v>
      </c>
      <c r="D38" s="306">
        <v>0.97440000000000004</v>
      </c>
      <c r="E38" s="308">
        <v>24</v>
      </c>
      <c r="F38" s="308">
        <v>0.17</v>
      </c>
      <c r="G38" s="309">
        <v>0.97440000000000004</v>
      </c>
      <c r="H38" s="309">
        <v>2.93E-2</v>
      </c>
      <c r="I38" s="307" t="s">
        <v>37</v>
      </c>
      <c r="J38" s="309">
        <v>1</v>
      </c>
      <c r="K38" s="308" t="s">
        <v>37</v>
      </c>
      <c r="L38" s="310">
        <v>1</v>
      </c>
      <c r="M38" s="298"/>
    </row>
    <row r="39" spans="1:13" ht="18.649999999999999" customHeight="1" x14ac:dyDescent="0.35">
      <c r="A39" s="300"/>
      <c r="B39" s="412" t="s">
        <v>605</v>
      </c>
      <c r="C39" s="411">
        <v>12632</v>
      </c>
      <c r="D39" s="306">
        <v>0.96699999999999997</v>
      </c>
      <c r="E39" s="308">
        <v>24</v>
      </c>
      <c r="F39" s="308">
        <v>0</v>
      </c>
      <c r="G39" s="309">
        <v>0.96599999999999997</v>
      </c>
      <c r="H39" s="309">
        <v>0</v>
      </c>
      <c r="I39" s="307" t="s">
        <v>37</v>
      </c>
      <c r="J39" s="309">
        <v>0.99199999999999999</v>
      </c>
      <c r="K39" s="308" t="s">
        <v>69</v>
      </c>
      <c r="L39" s="310">
        <v>0</v>
      </c>
      <c r="M39" s="298"/>
    </row>
    <row r="40" spans="1:13" ht="18.649999999999999" customHeight="1" x14ac:dyDescent="0.35">
      <c r="A40" s="300"/>
      <c r="B40" s="412" t="s">
        <v>626</v>
      </c>
      <c r="C40" s="411">
        <v>2752</v>
      </c>
      <c r="D40" s="306">
        <v>1</v>
      </c>
      <c r="E40" s="308">
        <v>23.98</v>
      </c>
      <c r="F40" s="308">
        <v>0</v>
      </c>
      <c r="G40" s="309">
        <v>1</v>
      </c>
      <c r="H40" s="309">
        <v>0</v>
      </c>
      <c r="I40" s="307" t="s">
        <v>37</v>
      </c>
      <c r="J40" s="309">
        <v>1</v>
      </c>
      <c r="K40" s="308" t="s">
        <v>37</v>
      </c>
      <c r="L40" s="310">
        <v>0</v>
      </c>
      <c r="M40" s="298"/>
    </row>
    <row r="41" spans="1:13" ht="18.649999999999999" customHeight="1" x14ac:dyDescent="0.35">
      <c r="A41" s="300"/>
      <c r="B41" s="412" t="s">
        <v>645</v>
      </c>
      <c r="C41" s="411">
        <v>3520</v>
      </c>
      <c r="D41" s="306">
        <v>1</v>
      </c>
      <c r="E41" s="308">
        <v>24</v>
      </c>
      <c r="F41" s="308">
        <v>0</v>
      </c>
      <c r="G41" s="309">
        <v>1</v>
      </c>
      <c r="H41" s="309">
        <v>0</v>
      </c>
      <c r="I41" s="307" t="s">
        <v>37</v>
      </c>
      <c r="J41" s="309">
        <v>1</v>
      </c>
      <c r="K41" s="308" t="s">
        <v>69</v>
      </c>
      <c r="L41" s="310">
        <v>0</v>
      </c>
      <c r="M41" s="298"/>
    </row>
    <row r="42" spans="1:13" ht="15.5" x14ac:dyDescent="0.35">
      <c r="A42" s="300"/>
      <c r="B42" s="412" t="s">
        <v>1899</v>
      </c>
      <c r="C42" s="411">
        <v>37477</v>
      </c>
      <c r="D42" s="306">
        <v>1</v>
      </c>
      <c r="E42" s="308">
        <v>24</v>
      </c>
      <c r="F42" s="308">
        <v>0</v>
      </c>
      <c r="G42" s="309">
        <v>1</v>
      </c>
      <c r="H42" s="309">
        <v>0.15</v>
      </c>
      <c r="I42" s="307" t="s">
        <v>37</v>
      </c>
      <c r="J42" s="309">
        <v>1</v>
      </c>
      <c r="K42" s="308" t="s">
        <v>69</v>
      </c>
      <c r="L42" s="310">
        <v>0</v>
      </c>
      <c r="M42" s="298"/>
    </row>
    <row r="43" spans="1:13" ht="15.5" x14ac:dyDescent="0.35">
      <c r="A43" s="300"/>
      <c r="B43" s="410" t="s">
        <v>1900</v>
      </c>
      <c r="C43" s="411">
        <v>5919</v>
      </c>
      <c r="D43" s="312">
        <v>1</v>
      </c>
      <c r="E43" s="308">
        <v>23.9</v>
      </c>
      <c r="F43" s="308">
        <v>0</v>
      </c>
      <c r="G43" s="309">
        <v>1</v>
      </c>
      <c r="H43" s="310">
        <v>0</v>
      </c>
      <c r="I43" s="307" t="s">
        <v>37</v>
      </c>
      <c r="J43" s="309">
        <v>1</v>
      </c>
      <c r="K43" s="308" t="s">
        <v>69</v>
      </c>
      <c r="L43" s="310">
        <v>0</v>
      </c>
      <c r="M43" s="298"/>
    </row>
    <row r="44" spans="1:13" ht="18.649999999999999" customHeight="1" x14ac:dyDescent="0.35">
      <c r="A44" s="300"/>
      <c r="B44" s="410" t="s">
        <v>701</v>
      </c>
      <c r="C44" s="411">
        <v>41508</v>
      </c>
      <c r="D44" s="306">
        <v>0.90820000000000001</v>
      </c>
      <c r="E44" s="308">
        <v>24</v>
      </c>
      <c r="F44" s="308">
        <v>0</v>
      </c>
      <c r="G44" s="309">
        <v>0.96099999999999997</v>
      </c>
      <c r="H44" s="310">
        <v>0.01</v>
      </c>
      <c r="I44" s="307" t="s">
        <v>37</v>
      </c>
      <c r="J44" s="309">
        <v>0.99819999999999998</v>
      </c>
      <c r="K44" s="308" t="s">
        <v>69</v>
      </c>
      <c r="L44" s="310">
        <v>0</v>
      </c>
      <c r="M44" s="298"/>
    </row>
    <row r="45" spans="1:13" ht="18.649999999999999" customHeight="1" x14ac:dyDescent="0.35">
      <c r="A45" s="300"/>
      <c r="B45" s="410" t="s">
        <v>719</v>
      </c>
      <c r="C45" s="411">
        <v>11938</v>
      </c>
      <c r="D45" s="306">
        <v>1</v>
      </c>
      <c r="E45" s="308">
        <v>23.23</v>
      </c>
      <c r="F45" s="308">
        <v>0</v>
      </c>
      <c r="G45" s="309">
        <v>1</v>
      </c>
      <c r="H45" s="310">
        <v>1</v>
      </c>
      <c r="I45" s="307" t="s">
        <v>37</v>
      </c>
      <c r="J45" s="309">
        <v>1</v>
      </c>
      <c r="K45" s="308" t="s">
        <v>69</v>
      </c>
      <c r="L45" s="310">
        <v>0</v>
      </c>
      <c r="M45" s="298"/>
    </row>
    <row r="46" spans="1:13" ht="18.649999999999999" customHeight="1" x14ac:dyDescent="0.35">
      <c r="A46" s="300"/>
      <c r="B46" s="410" t="s">
        <v>736</v>
      </c>
      <c r="C46" s="411">
        <v>22465</v>
      </c>
      <c r="D46" s="306">
        <v>1</v>
      </c>
      <c r="E46" s="308">
        <v>22.84</v>
      </c>
      <c r="F46" s="308">
        <v>0</v>
      </c>
      <c r="G46" s="309">
        <v>0.79</v>
      </c>
      <c r="H46" s="310">
        <v>1</v>
      </c>
      <c r="I46" s="307" t="s">
        <v>37</v>
      </c>
      <c r="J46" s="309">
        <v>0.82</v>
      </c>
      <c r="K46" s="308" t="s">
        <v>69</v>
      </c>
      <c r="L46" s="310">
        <v>0</v>
      </c>
      <c r="M46" s="298"/>
    </row>
    <row r="47" spans="1:13" ht="15.5" x14ac:dyDescent="0.35">
      <c r="A47" s="300"/>
      <c r="B47" s="410" t="s">
        <v>754</v>
      </c>
      <c r="C47" s="411">
        <v>142808</v>
      </c>
      <c r="D47" s="306">
        <v>1</v>
      </c>
      <c r="E47" s="308">
        <v>24</v>
      </c>
      <c r="F47" s="308">
        <v>0</v>
      </c>
      <c r="G47" s="309">
        <v>0.98</v>
      </c>
      <c r="H47" s="310">
        <v>0.34599999999999997</v>
      </c>
      <c r="I47" s="307" t="s">
        <v>37</v>
      </c>
      <c r="J47" s="309">
        <v>0.98</v>
      </c>
      <c r="K47" s="308" t="s">
        <v>69</v>
      </c>
      <c r="L47" s="310">
        <v>0</v>
      </c>
      <c r="M47" s="298"/>
    </row>
    <row r="48" spans="1:13" ht="15.5" x14ac:dyDescent="0.35">
      <c r="A48" s="300"/>
      <c r="B48" s="410" t="s">
        <v>1901</v>
      </c>
      <c r="C48" s="411">
        <v>28106</v>
      </c>
      <c r="D48" s="306">
        <v>0.96</v>
      </c>
      <c r="E48" s="308">
        <v>23.92</v>
      </c>
      <c r="F48" s="308">
        <v>0</v>
      </c>
      <c r="G48" s="309">
        <v>0.97599999999999998</v>
      </c>
      <c r="H48" s="310">
        <v>0.93700000000000006</v>
      </c>
      <c r="I48" s="307" t="s">
        <v>37</v>
      </c>
      <c r="J48" s="309">
        <v>0.95499999999999996</v>
      </c>
      <c r="K48" s="308" t="s">
        <v>69</v>
      </c>
      <c r="L48" s="310">
        <v>0</v>
      </c>
      <c r="M48" s="298"/>
    </row>
    <row r="49" spans="1:13" ht="15.5" x14ac:dyDescent="0.35">
      <c r="A49" s="300"/>
      <c r="B49" s="410" t="s">
        <v>1902</v>
      </c>
      <c r="C49" s="411">
        <v>3617</v>
      </c>
      <c r="D49" s="306">
        <v>0.97599999999999998</v>
      </c>
      <c r="E49" s="308">
        <v>23.96</v>
      </c>
      <c r="F49" s="308">
        <v>0</v>
      </c>
      <c r="G49" s="309">
        <v>0.97599999999999998</v>
      </c>
      <c r="H49" s="310">
        <v>0</v>
      </c>
      <c r="I49" s="308" t="s">
        <v>37</v>
      </c>
      <c r="J49" s="309">
        <v>1</v>
      </c>
      <c r="K49" s="308" t="s">
        <v>69</v>
      </c>
      <c r="L49" s="310">
        <v>0</v>
      </c>
      <c r="M49" s="298"/>
    </row>
    <row r="50" spans="1:13" ht="15.5" x14ac:dyDescent="0.35">
      <c r="A50" s="300"/>
      <c r="B50" s="410" t="s">
        <v>1903</v>
      </c>
      <c r="C50" s="411">
        <v>9597</v>
      </c>
      <c r="D50" s="306">
        <v>1</v>
      </c>
      <c r="E50" s="308">
        <v>24</v>
      </c>
      <c r="F50" s="308">
        <v>4.03</v>
      </c>
      <c r="G50" s="309">
        <v>0.99</v>
      </c>
      <c r="H50" s="310">
        <v>0</v>
      </c>
      <c r="I50" s="308" t="s">
        <v>69</v>
      </c>
      <c r="J50" s="309">
        <v>1</v>
      </c>
      <c r="K50" s="308" t="s">
        <v>69</v>
      </c>
      <c r="L50" s="310">
        <v>0</v>
      </c>
      <c r="M50" s="298"/>
    </row>
    <row r="51" spans="1:13" ht="15.5" x14ac:dyDescent="0.35">
      <c r="A51" s="300"/>
      <c r="B51" s="410" t="s">
        <v>817</v>
      </c>
      <c r="C51" s="411">
        <v>9706</v>
      </c>
      <c r="D51" s="306">
        <v>0.98</v>
      </c>
      <c r="E51" s="308">
        <v>23.96</v>
      </c>
      <c r="F51" s="308">
        <v>0</v>
      </c>
      <c r="G51" s="309">
        <v>1</v>
      </c>
      <c r="H51" s="310">
        <v>0</v>
      </c>
      <c r="I51" s="308" t="s">
        <v>37</v>
      </c>
      <c r="J51" s="309">
        <v>0.95</v>
      </c>
      <c r="K51" s="308" t="s">
        <v>69</v>
      </c>
      <c r="L51" s="310">
        <v>0</v>
      </c>
      <c r="M51" s="298"/>
    </row>
    <row r="52" spans="1:13" ht="15.5" x14ac:dyDescent="0.35">
      <c r="A52" s="300"/>
      <c r="B52" s="410" t="s">
        <v>832</v>
      </c>
      <c r="C52" s="411">
        <v>286707</v>
      </c>
      <c r="D52" s="312">
        <v>1</v>
      </c>
      <c r="E52" s="307">
        <v>24</v>
      </c>
      <c r="F52" s="307">
        <v>0</v>
      </c>
      <c r="G52" s="315">
        <v>0.98</v>
      </c>
      <c r="H52" s="316">
        <v>0</v>
      </c>
      <c r="I52" s="307" t="s">
        <v>37</v>
      </c>
      <c r="J52" s="309">
        <v>1</v>
      </c>
      <c r="K52" s="307" t="s">
        <v>37</v>
      </c>
      <c r="L52" s="316">
        <v>0</v>
      </c>
      <c r="M52" s="298"/>
    </row>
    <row r="53" spans="1:13" ht="15.5" x14ac:dyDescent="0.35">
      <c r="A53" s="300"/>
      <c r="B53" s="410" t="s">
        <v>844</v>
      </c>
      <c r="C53" s="413">
        <v>43396</v>
      </c>
      <c r="D53" s="318">
        <v>0.996</v>
      </c>
      <c r="E53" s="308">
        <v>23.8</v>
      </c>
      <c r="F53" s="308">
        <v>0.6</v>
      </c>
      <c r="G53" s="310">
        <v>0.99299999999999999</v>
      </c>
      <c r="H53" s="310">
        <v>0</v>
      </c>
      <c r="I53" s="308" t="s">
        <v>37</v>
      </c>
      <c r="J53" s="309">
        <v>1</v>
      </c>
      <c r="K53" s="308" t="s">
        <v>37</v>
      </c>
      <c r="L53" s="309">
        <v>0.06</v>
      </c>
      <c r="M53" s="298"/>
    </row>
    <row r="54" spans="1:13" ht="15.5" x14ac:dyDescent="0.35">
      <c r="A54" s="300"/>
      <c r="B54" s="410" t="s">
        <v>780</v>
      </c>
      <c r="C54" s="413">
        <v>11245</v>
      </c>
      <c r="D54" s="318">
        <v>1</v>
      </c>
      <c r="E54" s="308">
        <v>23.7</v>
      </c>
      <c r="F54" s="308">
        <v>0</v>
      </c>
      <c r="G54" s="310">
        <v>0.97399999999999998</v>
      </c>
      <c r="H54" s="310">
        <v>0.89</v>
      </c>
      <c r="I54" s="308" t="s">
        <v>37</v>
      </c>
      <c r="J54" s="309">
        <v>1</v>
      </c>
      <c r="K54" s="308" t="s">
        <v>69</v>
      </c>
      <c r="L54" s="309">
        <v>0</v>
      </c>
      <c r="M54" s="298"/>
    </row>
    <row r="55" spans="1:13" ht="15.5" x14ac:dyDescent="0.35">
      <c r="A55" s="300"/>
      <c r="B55" s="410" t="s">
        <v>1904</v>
      </c>
      <c r="C55" s="317">
        <v>7907</v>
      </c>
      <c r="D55" s="318">
        <v>0.92300000000000004</v>
      </c>
      <c r="E55" s="308">
        <v>23.95</v>
      </c>
      <c r="F55" s="308">
        <v>0</v>
      </c>
      <c r="G55" s="310">
        <v>0.873</v>
      </c>
      <c r="H55" s="309">
        <v>0.36</v>
      </c>
      <c r="I55" s="308" t="s">
        <v>37</v>
      </c>
      <c r="J55" s="309">
        <v>1</v>
      </c>
      <c r="K55" s="308" t="s">
        <v>69</v>
      </c>
      <c r="L55" s="309">
        <v>0</v>
      </c>
      <c r="M55" s="298"/>
    </row>
    <row r="56" spans="1:13" ht="15.5" x14ac:dyDescent="0.35">
      <c r="A56" s="300"/>
      <c r="B56" s="410" t="s">
        <v>881</v>
      </c>
      <c r="C56" s="317">
        <v>29153</v>
      </c>
      <c r="D56" s="318">
        <v>1</v>
      </c>
      <c r="E56" s="308">
        <v>23.96</v>
      </c>
      <c r="F56" s="308">
        <v>0</v>
      </c>
      <c r="G56" s="310">
        <v>1</v>
      </c>
      <c r="H56" s="309">
        <v>1</v>
      </c>
      <c r="I56" s="308" t="s">
        <v>37</v>
      </c>
      <c r="J56" s="309">
        <v>1</v>
      </c>
      <c r="K56" s="308" t="s">
        <v>69</v>
      </c>
      <c r="L56" s="309">
        <v>0</v>
      </c>
      <c r="M56" s="298"/>
    </row>
    <row r="57" spans="1:13" ht="15.5" x14ac:dyDescent="0.35">
      <c r="A57" s="300"/>
      <c r="B57" s="410" t="s">
        <v>752</v>
      </c>
      <c r="C57" s="317">
        <v>8624</v>
      </c>
      <c r="D57" s="318">
        <v>0.82299999999999995</v>
      </c>
      <c r="E57" s="308">
        <v>23.92</v>
      </c>
      <c r="F57" s="308">
        <v>0</v>
      </c>
      <c r="G57" s="310">
        <v>0.99</v>
      </c>
      <c r="H57" s="309">
        <v>0.3</v>
      </c>
      <c r="I57" s="308" t="s">
        <v>37</v>
      </c>
      <c r="J57" s="309">
        <v>1</v>
      </c>
      <c r="K57" s="308" t="s">
        <v>37</v>
      </c>
      <c r="L57" s="309">
        <v>0.25</v>
      </c>
      <c r="M57" s="298"/>
    </row>
    <row r="58" spans="1:13" ht="15.5" x14ac:dyDescent="0.35">
      <c r="A58" s="300"/>
      <c r="B58" s="410" t="s">
        <v>900</v>
      </c>
      <c r="C58" s="317">
        <v>33740</v>
      </c>
      <c r="D58" s="306">
        <v>1</v>
      </c>
      <c r="E58" s="308">
        <v>24</v>
      </c>
      <c r="F58" s="308">
        <v>1.1000000000000001</v>
      </c>
      <c r="G58" s="309">
        <v>1</v>
      </c>
      <c r="H58" s="309">
        <v>0</v>
      </c>
      <c r="I58" s="308" t="s">
        <v>37</v>
      </c>
      <c r="J58" s="309">
        <v>0.9</v>
      </c>
      <c r="K58" s="308" t="s">
        <v>37</v>
      </c>
      <c r="L58" s="309">
        <v>4.5900000000000003E-2</v>
      </c>
      <c r="M58" s="298"/>
    </row>
    <row r="59" spans="1:13" ht="15.5" x14ac:dyDescent="0.35">
      <c r="A59" s="300"/>
      <c r="B59" s="410" t="s">
        <v>911</v>
      </c>
      <c r="C59" s="317">
        <v>10561</v>
      </c>
      <c r="D59" s="306">
        <v>0.95</v>
      </c>
      <c r="E59" s="308">
        <v>24</v>
      </c>
      <c r="F59" s="308">
        <v>4.51</v>
      </c>
      <c r="G59" s="309">
        <v>0.85</v>
      </c>
      <c r="H59" s="309">
        <v>0.85</v>
      </c>
      <c r="I59" s="308" t="s">
        <v>37</v>
      </c>
      <c r="J59" s="309">
        <v>1</v>
      </c>
      <c r="K59" s="308" t="s">
        <v>37</v>
      </c>
      <c r="L59" s="309">
        <v>0</v>
      </c>
      <c r="M59" s="298"/>
    </row>
    <row r="60" spans="1:13" ht="15.5" x14ac:dyDescent="0.35">
      <c r="A60" s="300"/>
      <c r="B60" s="410" t="s">
        <v>933</v>
      </c>
      <c r="C60" s="317">
        <v>191151</v>
      </c>
      <c r="D60" s="306">
        <v>1</v>
      </c>
      <c r="E60" s="308">
        <v>24</v>
      </c>
      <c r="F60" s="308">
        <v>0</v>
      </c>
      <c r="G60" s="309">
        <v>1</v>
      </c>
      <c r="H60" s="309">
        <v>1</v>
      </c>
      <c r="I60" s="308" t="s">
        <v>37</v>
      </c>
      <c r="J60" s="309">
        <v>1</v>
      </c>
      <c r="K60" s="308" t="s">
        <v>37</v>
      </c>
      <c r="L60" s="309">
        <v>6.7999999999999996E-3</v>
      </c>
      <c r="M60" s="298"/>
    </row>
    <row r="61" spans="1:13" ht="15.5" x14ac:dyDescent="0.35">
      <c r="A61" s="300"/>
      <c r="B61" s="410" t="s">
        <v>922</v>
      </c>
      <c r="C61" s="317">
        <v>9755</v>
      </c>
      <c r="D61" s="306">
        <v>0.996</v>
      </c>
      <c r="E61" s="308">
        <v>23.97</v>
      </c>
      <c r="F61" s="308">
        <v>0</v>
      </c>
      <c r="G61" s="309">
        <v>0.996</v>
      </c>
      <c r="H61" s="309">
        <v>0.5</v>
      </c>
      <c r="I61" s="308" t="s">
        <v>37</v>
      </c>
      <c r="J61" s="309">
        <v>1</v>
      </c>
      <c r="K61" s="308" t="s">
        <v>37</v>
      </c>
      <c r="L61" s="309">
        <v>4.5900000000000003E-2</v>
      </c>
      <c r="M61" s="298"/>
    </row>
    <row r="62" spans="1:13" ht="15.5" x14ac:dyDescent="0.35">
      <c r="A62" s="300"/>
      <c r="B62" s="410" t="s">
        <v>941</v>
      </c>
      <c r="C62" s="317">
        <v>2799</v>
      </c>
      <c r="D62" s="306">
        <v>1</v>
      </c>
      <c r="E62" s="308">
        <v>23.9</v>
      </c>
      <c r="F62" s="308">
        <v>0</v>
      </c>
      <c r="G62" s="309">
        <v>0.98</v>
      </c>
      <c r="H62" s="309">
        <v>0.7</v>
      </c>
      <c r="I62" s="308" t="s">
        <v>37</v>
      </c>
      <c r="J62" s="309">
        <v>0.95</v>
      </c>
      <c r="K62" s="308" t="s">
        <v>37</v>
      </c>
      <c r="L62" s="309">
        <v>0.4</v>
      </c>
      <c r="M62" s="298"/>
    </row>
    <row r="63" spans="1:13" ht="15.5" x14ac:dyDescent="0.35">
      <c r="A63" s="300"/>
      <c r="B63" s="410" t="s">
        <v>950</v>
      </c>
      <c r="C63" s="317">
        <v>4501</v>
      </c>
      <c r="D63" s="306">
        <v>1</v>
      </c>
      <c r="E63" s="308">
        <v>23.93</v>
      </c>
      <c r="F63" s="308">
        <v>0.06</v>
      </c>
      <c r="G63" s="309">
        <v>0.98199999999999998</v>
      </c>
      <c r="H63" s="309">
        <v>0.97799999999999998</v>
      </c>
      <c r="I63" s="308" t="s">
        <v>37</v>
      </c>
      <c r="J63" s="309">
        <v>0.98499999999999999</v>
      </c>
      <c r="K63" s="308" t="s">
        <v>37</v>
      </c>
      <c r="L63" s="309">
        <v>0.46</v>
      </c>
      <c r="M63" s="298"/>
    </row>
    <row r="64" spans="1:13" ht="15.5" x14ac:dyDescent="0.35">
      <c r="A64" s="300"/>
      <c r="B64" s="410" t="s">
        <v>959</v>
      </c>
      <c r="C64" s="317">
        <v>8558</v>
      </c>
      <c r="D64" s="306">
        <v>1</v>
      </c>
      <c r="E64" s="308">
        <v>23.95</v>
      </c>
      <c r="F64" s="308">
        <v>0</v>
      </c>
      <c r="G64" s="309">
        <v>1</v>
      </c>
      <c r="H64" s="309">
        <v>0</v>
      </c>
      <c r="I64" s="308" t="s">
        <v>37</v>
      </c>
      <c r="J64" s="309">
        <v>1</v>
      </c>
      <c r="K64" s="308" t="s">
        <v>69</v>
      </c>
      <c r="L64" s="309">
        <v>0</v>
      </c>
      <c r="M64" s="298"/>
    </row>
    <row r="65" spans="1:13" ht="15.5" x14ac:dyDescent="0.35">
      <c r="A65" s="300"/>
      <c r="B65" s="410" t="s">
        <v>967</v>
      </c>
      <c r="C65" s="317">
        <v>8867</v>
      </c>
      <c r="D65" s="306">
        <v>0.99399999999999999</v>
      </c>
      <c r="E65" s="308">
        <v>24</v>
      </c>
      <c r="F65" s="308">
        <v>0</v>
      </c>
      <c r="G65" s="309">
        <v>0.98599999999999999</v>
      </c>
      <c r="H65" s="309">
        <v>0</v>
      </c>
      <c r="I65" s="308" t="s">
        <v>37</v>
      </c>
      <c r="J65" s="309">
        <v>0.99399999999999999</v>
      </c>
      <c r="K65" s="308" t="s">
        <v>37</v>
      </c>
      <c r="L65" s="309">
        <v>0.11</v>
      </c>
      <c r="M65" s="298"/>
    </row>
    <row r="66" spans="1:13" ht="15.5" x14ac:dyDescent="0.35">
      <c r="A66" s="300"/>
      <c r="B66" s="410" t="s">
        <v>976</v>
      </c>
      <c r="C66" s="317">
        <v>94639</v>
      </c>
      <c r="D66" s="306">
        <v>0.99</v>
      </c>
      <c r="E66" s="308">
        <v>24</v>
      </c>
      <c r="F66" s="308">
        <v>0</v>
      </c>
      <c r="G66" s="309">
        <v>0.99</v>
      </c>
      <c r="H66" s="309">
        <v>0</v>
      </c>
      <c r="I66" s="83" t="s">
        <v>37</v>
      </c>
      <c r="J66" s="309">
        <v>1</v>
      </c>
      <c r="K66" s="308" t="s">
        <v>69</v>
      </c>
      <c r="L66" s="309">
        <v>0</v>
      </c>
      <c r="M66" s="298"/>
    </row>
    <row r="67" spans="1:13" ht="15.5" x14ac:dyDescent="0.35">
      <c r="A67" s="300"/>
      <c r="B67" s="410" t="s">
        <v>985</v>
      </c>
      <c r="C67" s="317">
        <v>33243</v>
      </c>
      <c r="D67" s="306">
        <v>1</v>
      </c>
      <c r="E67" s="308">
        <v>24</v>
      </c>
      <c r="F67" s="308">
        <v>1.4</v>
      </c>
      <c r="G67" s="311">
        <v>0.98299999999999998</v>
      </c>
      <c r="H67" s="309">
        <v>1</v>
      </c>
      <c r="I67" s="308" t="s">
        <v>37</v>
      </c>
      <c r="J67" s="309">
        <v>1</v>
      </c>
      <c r="K67" s="308" t="s">
        <v>69</v>
      </c>
      <c r="L67" s="309">
        <v>0</v>
      </c>
      <c r="M67" s="298"/>
    </row>
    <row r="68" spans="1:13" s="321" customFormat="1" x14ac:dyDescent="0.35">
      <c r="A68" s="319"/>
      <c r="B68" s="266" t="s">
        <v>1427</v>
      </c>
      <c r="C68" s="414">
        <f>+SUM(C26:C67)</f>
        <v>3986159</v>
      </c>
      <c r="D68" s="223">
        <f>+AVERAGE(D26:D67)</f>
        <v>0.97382380952380965</v>
      </c>
      <c r="E68" s="320">
        <f>+AVERAGE(E26:E67)</f>
        <v>23.471190476190479</v>
      </c>
      <c r="F68" s="320">
        <f>+AVERAGE(F26:F67)</f>
        <v>0.28833333333333339</v>
      </c>
      <c r="G68" s="223">
        <f>+AVERAGE(G26:G67)</f>
        <v>0.96664285714285691</v>
      </c>
      <c r="H68" s="223">
        <f>+AVERAGE(H26:H67)</f>
        <v>0.33881666666666665</v>
      </c>
      <c r="I68" s="270" t="str">
        <f>CONCATENATE("SI: ",COUNTIF(I26:I67,"SI")," / NO: ",COUNTIF(I26:I67,"NO"))</f>
        <v>SI: 40 / NO: 2</v>
      </c>
      <c r="J68" s="223">
        <f>+AVERAGE(J26:J67)</f>
        <v>0.97924285714285708</v>
      </c>
      <c r="K68" s="270" t="str">
        <f>CONCATENATE("SI: ",COUNTIF(K26:K67,"SI")," / NO: ",COUNTIF(K26:K67,"NO"))</f>
        <v>SI: 22 / NO: 20</v>
      </c>
      <c r="L68" s="223">
        <f>+AVERAGE(L26:L67)</f>
        <v>7.9997619047619054E-2</v>
      </c>
      <c r="M68" s="298"/>
    </row>
    <row r="69" spans="1:13" s="321" customFormat="1" ht="23.25" customHeight="1" x14ac:dyDescent="0.35">
      <c r="A69" s="319"/>
      <c r="C69" s="415"/>
      <c r="D69" s="323"/>
      <c r="E69" s="319"/>
      <c r="F69" s="322"/>
      <c r="G69" s="323"/>
      <c r="H69" s="323"/>
      <c r="I69" s="319"/>
      <c r="J69" s="323"/>
      <c r="K69" s="319"/>
      <c r="L69" s="323"/>
      <c r="M69" s="298"/>
    </row>
    <row r="70" spans="1:13" ht="39.75" customHeight="1" x14ac:dyDescent="0.35">
      <c r="A70" s="298"/>
      <c r="B70" s="416" t="s">
        <v>1412</v>
      </c>
      <c r="C70" s="416"/>
      <c r="D70" s="300"/>
      <c r="E70" s="300"/>
      <c r="F70" s="300"/>
      <c r="G70" s="300"/>
      <c r="H70" s="300"/>
      <c r="I70" s="300"/>
      <c r="J70" s="300"/>
      <c r="K70" s="300"/>
      <c r="L70" s="300"/>
      <c r="M70" s="298"/>
    </row>
    <row r="71" spans="1:13" s="305" customFormat="1" ht="23" x14ac:dyDescent="0.35">
      <c r="A71" s="96"/>
      <c r="B71" s="481" t="s">
        <v>58</v>
      </c>
      <c r="C71" s="481" t="s">
        <v>1413</v>
      </c>
      <c r="D71" s="481" t="s">
        <v>1407</v>
      </c>
      <c r="E71" s="481" t="s">
        <v>1408</v>
      </c>
      <c r="F71" s="481" t="s">
        <v>1409</v>
      </c>
      <c r="G71" s="96"/>
      <c r="H71" s="96"/>
      <c r="I71" s="96"/>
      <c r="J71" s="96"/>
      <c r="K71" s="96"/>
      <c r="L71" s="96"/>
      <c r="M71" s="298"/>
    </row>
    <row r="72" spans="1:13" s="305" customFormat="1" ht="15.5" x14ac:dyDescent="0.35">
      <c r="A72" s="96"/>
      <c r="B72" s="410" t="s">
        <v>295</v>
      </c>
      <c r="C72" s="411">
        <v>3749</v>
      </c>
      <c r="D72" s="324">
        <v>0.99</v>
      </c>
      <c r="E72" s="324">
        <v>0.6</v>
      </c>
      <c r="F72" s="324">
        <v>0.8</v>
      </c>
      <c r="G72" s="96"/>
      <c r="H72" s="96"/>
      <c r="I72" s="96"/>
      <c r="J72" s="96"/>
      <c r="K72" s="96"/>
      <c r="L72" s="96"/>
      <c r="M72" s="298"/>
    </row>
    <row r="73" spans="1:13" s="305" customFormat="1" ht="15.5" x14ac:dyDescent="0.35">
      <c r="A73" s="96"/>
      <c r="B73" s="410" t="s">
        <v>354</v>
      </c>
      <c r="C73" s="411">
        <v>7000</v>
      </c>
      <c r="D73" s="324">
        <v>0.88</v>
      </c>
      <c r="E73" s="324">
        <v>0.73299999999999998</v>
      </c>
      <c r="F73" s="324">
        <v>0.5</v>
      </c>
      <c r="G73" s="96"/>
      <c r="H73" s="96"/>
      <c r="I73" s="96"/>
      <c r="J73" s="96"/>
      <c r="K73" s="96"/>
      <c r="L73" s="96"/>
      <c r="M73" s="298"/>
    </row>
    <row r="74" spans="1:13" s="305" customFormat="1" ht="15.5" x14ac:dyDescent="0.35">
      <c r="A74" s="96"/>
      <c r="B74" s="410" t="s">
        <v>324</v>
      </c>
      <c r="C74" s="411">
        <v>4803</v>
      </c>
      <c r="D74" s="324">
        <v>0.94</v>
      </c>
      <c r="E74" s="324">
        <v>0.13300000000000001</v>
      </c>
      <c r="F74" s="324">
        <v>0.3</v>
      </c>
      <c r="G74" s="96"/>
      <c r="H74" s="96"/>
      <c r="I74" s="96"/>
      <c r="J74" s="96"/>
      <c r="K74" s="96"/>
      <c r="L74" s="96"/>
      <c r="M74" s="298"/>
    </row>
    <row r="75" spans="1:13" s="305" customFormat="1" ht="15.5" x14ac:dyDescent="0.35">
      <c r="A75" s="96"/>
      <c r="B75" s="410" t="s">
        <v>307</v>
      </c>
      <c r="C75" s="411">
        <v>2465</v>
      </c>
      <c r="D75" s="324">
        <v>0.57199999999999995</v>
      </c>
      <c r="E75" s="324">
        <v>0.17</v>
      </c>
      <c r="F75" s="324">
        <v>0.47199999999999998</v>
      </c>
      <c r="G75" s="96"/>
      <c r="H75" s="96"/>
      <c r="I75" s="96"/>
      <c r="J75" s="96"/>
      <c r="K75" s="96"/>
      <c r="L75" s="96"/>
      <c r="M75" s="298"/>
    </row>
    <row r="76" spans="1:13" s="305" customFormat="1" ht="15.5" x14ac:dyDescent="0.35">
      <c r="A76" s="96"/>
      <c r="B76" s="410" t="s">
        <v>366</v>
      </c>
      <c r="C76" s="411">
        <v>11369</v>
      </c>
      <c r="D76" s="324">
        <v>0.52180000000000004</v>
      </c>
      <c r="E76" s="324">
        <v>0.48089999999999999</v>
      </c>
      <c r="F76" s="324">
        <v>0.44600000000000001</v>
      </c>
      <c r="G76" s="96"/>
      <c r="H76" s="96"/>
      <c r="I76" s="96"/>
      <c r="J76" s="96"/>
      <c r="K76" s="96"/>
      <c r="L76" s="96"/>
      <c r="M76" s="298"/>
    </row>
    <row r="77" spans="1:13" s="305" customFormat="1" ht="15.5" x14ac:dyDescent="0.35">
      <c r="A77" s="96"/>
      <c r="B77" s="410" t="s">
        <v>1896</v>
      </c>
      <c r="C77" s="411">
        <v>19080</v>
      </c>
      <c r="D77" s="325">
        <v>0.71</v>
      </c>
      <c r="E77" s="325">
        <v>0.4</v>
      </c>
      <c r="F77" s="325">
        <v>0.49</v>
      </c>
      <c r="G77" s="96"/>
      <c r="H77" s="96"/>
      <c r="I77" s="96"/>
      <c r="J77" s="96"/>
      <c r="K77" s="96"/>
      <c r="L77" s="96"/>
      <c r="M77" s="298"/>
    </row>
    <row r="78" spans="1:13" s="305" customFormat="1" ht="15.5" x14ac:dyDescent="0.35">
      <c r="A78" s="96"/>
      <c r="B78" s="410" t="s">
        <v>490</v>
      </c>
      <c r="C78" s="411">
        <v>12159</v>
      </c>
      <c r="D78" s="324">
        <v>0.67</v>
      </c>
      <c r="E78" s="324">
        <v>0.56899999999999995</v>
      </c>
      <c r="F78" s="324">
        <v>0.66700000000000004</v>
      </c>
      <c r="G78" s="96"/>
      <c r="H78" s="96"/>
      <c r="I78" s="96"/>
      <c r="J78" s="96"/>
      <c r="K78" s="96"/>
      <c r="L78" s="96"/>
      <c r="M78" s="298"/>
    </row>
    <row r="79" spans="1:13" s="305" customFormat="1" ht="15.5" x14ac:dyDescent="0.35">
      <c r="A79" s="96"/>
      <c r="B79" s="410" t="s">
        <v>1897</v>
      </c>
      <c r="C79" s="411">
        <v>73083</v>
      </c>
      <c r="D79" s="324">
        <v>0.27</v>
      </c>
      <c r="E79" s="324">
        <v>0.16</v>
      </c>
      <c r="F79" s="324">
        <v>0.18459999999999999</v>
      </c>
      <c r="G79" s="96"/>
      <c r="H79" s="96"/>
      <c r="I79" s="96"/>
      <c r="J79" s="96"/>
      <c r="K79" s="96"/>
      <c r="L79" s="96"/>
      <c r="M79" s="298"/>
    </row>
    <row r="80" spans="1:13" s="305" customFormat="1" ht="15.5" x14ac:dyDescent="0.35">
      <c r="A80" s="96"/>
      <c r="B80" s="410" t="s">
        <v>515</v>
      </c>
      <c r="C80" s="411">
        <v>4905</v>
      </c>
      <c r="D80" s="325">
        <v>0.94</v>
      </c>
      <c r="E80" s="325">
        <v>0.28199999999999997</v>
      </c>
      <c r="F80" s="325">
        <v>0.4</v>
      </c>
      <c r="G80" s="96"/>
      <c r="H80" s="96"/>
      <c r="I80" s="96"/>
      <c r="J80" s="96"/>
      <c r="K80" s="96"/>
      <c r="L80" s="96"/>
      <c r="M80" s="298"/>
    </row>
    <row r="81" spans="1:13" s="305" customFormat="1" ht="15.5" x14ac:dyDescent="0.35">
      <c r="A81" s="96"/>
      <c r="B81" s="410" t="s">
        <v>2142</v>
      </c>
      <c r="C81" s="411">
        <v>45626</v>
      </c>
      <c r="D81" s="325">
        <v>0.74</v>
      </c>
      <c r="E81" s="325">
        <v>0.58499999999999996</v>
      </c>
      <c r="F81" s="325">
        <v>0.7</v>
      </c>
      <c r="G81" s="96"/>
      <c r="H81" s="96"/>
      <c r="I81" s="96"/>
      <c r="J81" s="96"/>
      <c r="K81" s="96"/>
      <c r="L81" s="96"/>
      <c r="M81" s="298"/>
    </row>
    <row r="82" spans="1:13" s="305" customFormat="1" ht="15.5" x14ac:dyDescent="0.35">
      <c r="A82" s="96"/>
      <c r="B82" s="410" t="s">
        <v>539</v>
      </c>
      <c r="C82" s="411">
        <v>6758</v>
      </c>
      <c r="D82" s="325">
        <v>0.66</v>
      </c>
      <c r="E82" s="325">
        <v>0.11899999999999999</v>
      </c>
      <c r="F82" s="325">
        <v>0.24</v>
      </c>
      <c r="G82" s="96"/>
      <c r="H82" s="96"/>
      <c r="I82" s="96"/>
      <c r="J82" s="96"/>
      <c r="K82" s="96"/>
      <c r="L82" s="96"/>
      <c r="M82" s="298"/>
    </row>
    <row r="83" spans="1:13" s="305" customFormat="1" ht="15.5" x14ac:dyDescent="0.35">
      <c r="A83" s="96"/>
      <c r="B83" s="412" t="s">
        <v>330</v>
      </c>
      <c r="C83" s="411">
        <v>67552</v>
      </c>
      <c r="D83" s="324">
        <v>0.91539999999999999</v>
      </c>
      <c r="E83" s="326">
        <v>0.88480000000000003</v>
      </c>
      <c r="F83" s="326">
        <v>0.95699999999999996</v>
      </c>
      <c r="G83" s="96"/>
      <c r="H83" s="96"/>
      <c r="I83" s="96"/>
      <c r="J83" s="96"/>
      <c r="K83" s="96"/>
      <c r="L83" s="96"/>
      <c r="M83" s="298"/>
    </row>
    <row r="84" spans="1:13" s="305" customFormat="1" ht="15.5" x14ac:dyDescent="0.35">
      <c r="A84" s="96"/>
      <c r="B84" s="504" t="s">
        <v>1898</v>
      </c>
      <c r="C84" s="411">
        <v>4656</v>
      </c>
      <c r="D84" s="324">
        <v>0.2646</v>
      </c>
      <c r="E84" s="326">
        <v>8.5000000000000006E-3</v>
      </c>
      <c r="F84" s="326">
        <v>0.35</v>
      </c>
      <c r="G84" s="96"/>
      <c r="H84" s="96"/>
      <c r="I84" s="96"/>
      <c r="J84" s="96"/>
      <c r="K84" s="96"/>
      <c r="L84" s="96"/>
      <c r="M84" s="298"/>
    </row>
    <row r="85" spans="1:13" s="305" customFormat="1" ht="15.5" x14ac:dyDescent="0.35">
      <c r="A85" s="96"/>
      <c r="B85" s="412" t="s">
        <v>605</v>
      </c>
      <c r="C85" s="411">
        <v>37161</v>
      </c>
      <c r="D85" s="324">
        <v>0.66900000000000004</v>
      </c>
      <c r="E85" s="326">
        <v>0.154</v>
      </c>
      <c r="F85" s="326">
        <v>0.497</v>
      </c>
      <c r="G85" s="96"/>
      <c r="H85" s="96"/>
      <c r="I85" s="96"/>
      <c r="J85" s="96"/>
      <c r="K85" s="96"/>
      <c r="L85" s="96"/>
      <c r="M85" s="298"/>
    </row>
    <row r="86" spans="1:13" s="305" customFormat="1" ht="15.5" x14ac:dyDescent="0.35">
      <c r="A86" s="96"/>
      <c r="B86" s="412" t="s">
        <v>626</v>
      </c>
      <c r="C86" s="411">
        <v>6405</v>
      </c>
      <c r="D86" s="324">
        <v>0.84</v>
      </c>
      <c r="E86" s="326">
        <v>0.39800000000000002</v>
      </c>
      <c r="F86" s="326">
        <v>0.85</v>
      </c>
      <c r="G86" s="96"/>
      <c r="H86" s="96"/>
      <c r="I86" s="96"/>
      <c r="J86" s="96"/>
      <c r="K86" s="96"/>
      <c r="L86" s="96"/>
      <c r="M86" s="298"/>
    </row>
    <row r="87" spans="1:13" s="305" customFormat="1" ht="15.5" x14ac:dyDescent="0.35">
      <c r="A87" s="96"/>
      <c r="B87" s="412" t="s">
        <v>645</v>
      </c>
      <c r="C87" s="411">
        <v>3536</v>
      </c>
      <c r="D87" s="324">
        <v>0.25280000000000002</v>
      </c>
      <c r="E87" s="326">
        <v>0.1149</v>
      </c>
      <c r="F87" s="326">
        <v>0.57999999999999996</v>
      </c>
      <c r="G87" s="96"/>
      <c r="H87" s="96"/>
      <c r="I87" s="96"/>
      <c r="J87" s="96"/>
      <c r="K87" s="96"/>
      <c r="L87" s="96"/>
      <c r="M87" s="298"/>
    </row>
    <row r="88" spans="1:13" s="305" customFormat="1" ht="15.5" x14ac:dyDescent="0.35">
      <c r="A88" s="96"/>
      <c r="B88" s="412" t="s">
        <v>1899</v>
      </c>
      <c r="C88" s="411">
        <v>20483</v>
      </c>
      <c r="D88" s="324">
        <v>0.78</v>
      </c>
      <c r="E88" s="326">
        <v>0.76100000000000001</v>
      </c>
      <c r="F88" s="326">
        <v>0.8</v>
      </c>
      <c r="G88" s="96"/>
      <c r="H88" s="96"/>
      <c r="I88" s="96"/>
      <c r="J88" s="96"/>
      <c r="K88" s="96"/>
      <c r="L88" s="96"/>
      <c r="M88" s="298"/>
    </row>
    <row r="89" spans="1:13" s="305" customFormat="1" ht="15.5" x14ac:dyDescent="0.35">
      <c r="A89" s="96"/>
      <c r="B89" s="410" t="s">
        <v>1900</v>
      </c>
      <c r="C89" s="411">
        <v>3301</v>
      </c>
      <c r="D89" s="324">
        <v>0.86</v>
      </c>
      <c r="E89" s="326">
        <v>0.245</v>
      </c>
      <c r="F89" s="324">
        <v>0.1</v>
      </c>
      <c r="G89" s="96"/>
      <c r="H89" s="96"/>
      <c r="I89" s="96"/>
      <c r="J89" s="96"/>
      <c r="K89" s="96"/>
      <c r="L89" s="96"/>
      <c r="M89" s="298"/>
    </row>
    <row r="90" spans="1:13" s="305" customFormat="1" ht="15.5" x14ac:dyDescent="0.35">
      <c r="A90" s="96"/>
      <c r="B90" s="410" t="s">
        <v>701</v>
      </c>
      <c r="C90" s="411">
        <v>17014</v>
      </c>
      <c r="D90" s="324">
        <v>0.96099999999999997</v>
      </c>
      <c r="E90" s="326">
        <v>0.96099999999999997</v>
      </c>
      <c r="F90" s="324">
        <v>0.8</v>
      </c>
      <c r="G90" s="96"/>
      <c r="H90" s="96"/>
      <c r="I90" s="96"/>
      <c r="J90" s="96"/>
      <c r="K90" s="96"/>
      <c r="L90" s="96"/>
      <c r="M90" s="298"/>
    </row>
    <row r="91" spans="1:13" s="305" customFormat="1" ht="15.5" x14ac:dyDescent="0.35">
      <c r="A91" s="96"/>
      <c r="B91" s="410" t="s">
        <v>719</v>
      </c>
      <c r="C91" s="411">
        <v>13166</v>
      </c>
      <c r="D91" s="324">
        <v>0.92</v>
      </c>
      <c r="E91" s="326">
        <v>0.59199999999999997</v>
      </c>
      <c r="F91" s="324">
        <v>0.9</v>
      </c>
      <c r="G91" s="96"/>
      <c r="H91" s="96"/>
      <c r="I91" s="96"/>
      <c r="J91" s="96"/>
      <c r="K91" s="96"/>
      <c r="L91" s="96"/>
      <c r="M91" s="298"/>
    </row>
    <row r="92" spans="1:13" s="305" customFormat="1" ht="15.5" x14ac:dyDescent="0.35">
      <c r="A92" s="96"/>
      <c r="B92" s="410" t="s">
        <v>736</v>
      </c>
      <c r="C92" s="411">
        <v>13048</v>
      </c>
      <c r="D92" s="324">
        <v>0.72</v>
      </c>
      <c r="E92" s="326">
        <v>0.73299999999999998</v>
      </c>
      <c r="F92" s="324">
        <v>0.84030000000000005</v>
      </c>
      <c r="G92" s="96"/>
      <c r="H92" s="96"/>
      <c r="I92" s="96"/>
      <c r="J92" s="96"/>
      <c r="K92" s="96"/>
      <c r="L92" s="96"/>
      <c r="M92" s="298"/>
    </row>
    <row r="93" spans="1:13" s="305" customFormat="1" ht="15.5" x14ac:dyDescent="0.35">
      <c r="A93" s="96"/>
      <c r="B93" s="410" t="s">
        <v>754</v>
      </c>
      <c r="C93" s="411">
        <v>38670</v>
      </c>
      <c r="D93" s="324">
        <v>0.84</v>
      </c>
      <c r="E93" s="326">
        <v>0.441</v>
      </c>
      <c r="F93" s="324">
        <v>0.4</v>
      </c>
      <c r="G93" s="96"/>
      <c r="H93" s="96"/>
      <c r="I93" s="96"/>
      <c r="J93" s="96"/>
      <c r="K93" s="96"/>
      <c r="L93" s="96"/>
      <c r="M93" s="298"/>
    </row>
    <row r="94" spans="1:13" s="305" customFormat="1" ht="15.5" x14ac:dyDescent="0.35">
      <c r="A94" s="96"/>
      <c r="B94" s="410" t="s">
        <v>1901</v>
      </c>
      <c r="C94" s="411">
        <v>6670</v>
      </c>
      <c r="D94" s="324">
        <v>0.96</v>
      </c>
      <c r="E94" s="326">
        <v>0.55300000000000005</v>
      </c>
      <c r="F94" s="324">
        <v>0.11</v>
      </c>
      <c r="G94" s="96"/>
      <c r="H94" s="96"/>
      <c r="I94" s="96"/>
      <c r="J94" s="96"/>
      <c r="K94" s="96"/>
      <c r="L94" s="96"/>
      <c r="M94" s="298"/>
    </row>
    <row r="95" spans="1:13" s="305" customFormat="1" ht="15.5" x14ac:dyDescent="0.35">
      <c r="A95" s="96"/>
      <c r="B95" s="410" t="s">
        <v>1902</v>
      </c>
      <c r="C95" s="411">
        <v>13725</v>
      </c>
      <c r="D95" s="324">
        <v>0.94</v>
      </c>
      <c r="E95" s="326">
        <v>0.22500000000000001</v>
      </c>
      <c r="F95" s="324">
        <v>0.82799999999999996</v>
      </c>
      <c r="G95" s="96"/>
      <c r="H95" s="96"/>
      <c r="I95" s="96"/>
      <c r="J95" s="96"/>
      <c r="K95" s="96"/>
      <c r="L95" s="96"/>
      <c r="M95" s="298"/>
    </row>
    <row r="96" spans="1:13" s="305" customFormat="1" ht="15.5" x14ac:dyDescent="0.35">
      <c r="A96" s="96"/>
      <c r="B96" s="410" t="s">
        <v>1903</v>
      </c>
      <c r="C96" s="411">
        <v>2904</v>
      </c>
      <c r="D96" s="324">
        <v>0.67459999999999998</v>
      </c>
      <c r="E96" s="326">
        <v>0.65500000000000003</v>
      </c>
      <c r="F96" s="324">
        <v>0.78</v>
      </c>
      <c r="G96" s="96"/>
      <c r="H96" s="96"/>
      <c r="I96" s="96"/>
      <c r="J96" s="96"/>
      <c r="K96" s="96"/>
      <c r="L96" s="96"/>
      <c r="M96" s="298"/>
    </row>
    <row r="97" spans="1:13" s="305" customFormat="1" ht="15.5" x14ac:dyDescent="0.35">
      <c r="A97" s="96"/>
      <c r="B97" s="410" t="s">
        <v>817</v>
      </c>
      <c r="C97" s="411">
        <v>2934</v>
      </c>
      <c r="D97" s="324">
        <v>0.84</v>
      </c>
      <c r="E97" s="326">
        <v>0.84299999999999997</v>
      </c>
      <c r="F97" s="324">
        <v>0.95</v>
      </c>
      <c r="G97" s="96"/>
      <c r="H97" s="96"/>
      <c r="I97" s="96"/>
      <c r="J97" s="96"/>
      <c r="K97" s="96"/>
      <c r="L97" s="96"/>
      <c r="M97" s="298"/>
    </row>
    <row r="98" spans="1:13" s="305" customFormat="1" ht="15.5" x14ac:dyDescent="0.35">
      <c r="A98" s="96"/>
      <c r="B98" s="410" t="s">
        <v>832</v>
      </c>
      <c r="C98" s="411">
        <v>72842</v>
      </c>
      <c r="D98" s="325">
        <v>0.9</v>
      </c>
      <c r="E98" s="327">
        <v>0.57799999999999996</v>
      </c>
      <c r="F98" s="325">
        <v>0.99</v>
      </c>
      <c r="G98" s="96"/>
      <c r="H98" s="96"/>
      <c r="I98" s="96"/>
      <c r="J98" s="96"/>
      <c r="K98" s="96"/>
      <c r="L98" s="96"/>
      <c r="M98" s="298"/>
    </row>
    <row r="99" spans="1:13" s="305" customFormat="1" ht="15.5" x14ac:dyDescent="0.35">
      <c r="A99" s="96"/>
      <c r="B99" s="410" t="s">
        <v>844</v>
      </c>
      <c r="C99" s="411">
        <v>6020</v>
      </c>
      <c r="D99" s="324">
        <v>0.83099999999999996</v>
      </c>
      <c r="E99" s="326">
        <v>0.39200000000000002</v>
      </c>
      <c r="F99" s="324">
        <v>0.43</v>
      </c>
      <c r="G99" s="96"/>
      <c r="H99" s="96"/>
      <c r="I99" s="96"/>
      <c r="J99" s="96"/>
      <c r="K99" s="96"/>
      <c r="L99" s="96"/>
      <c r="M99" s="298"/>
    </row>
    <row r="100" spans="1:13" s="305" customFormat="1" ht="15.5" x14ac:dyDescent="0.35">
      <c r="A100" s="96"/>
      <c r="B100" s="410" t="s">
        <v>780</v>
      </c>
      <c r="C100" s="411">
        <v>5296</v>
      </c>
      <c r="D100" s="324">
        <v>0.91</v>
      </c>
      <c r="E100" s="326">
        <v>0.161</v>
      </c>
      <c r="F100" s="324">
        <v>0.42</v>
      </c>
      <c r="G100" s="96"/>
      <c r="H100" s="96"/>
      <c r="I100" s="96"/>
      <c r="J100" s="96"/>
      <c r="K100" s="96"/>
      <c r="L100" s="96"/>
      <c r="M100" s="298"/>
    </row>
    <row r="101" spans="1:13" s="305" customFormat="1" ht="15.5" x14ac:dyDescent="0.35">
      <c r="A101" s="96"/>
      <c r="B101" s="410" t="s">
        <v>1904</v>
      </c>
      <c r="C101" s="411">
        <v>8084</v>
      </c>
      <c r="D101" s="324">
        <v>0.86</v>
      </c>
      <c r="E101" s="326">
        <v>0.47599999999999998</v>
      </c>
      <c r="F101" s="324">
        <v>0.48</v>
      </c>
      <c r="G101" s="96"/>
      <c r="H101" s="96"/>
      <c r="I101" s="96"/>
      <c r="J101" s="96"/>
      <c r="K101" s="96"/>
      <c r="L101" s="96"/>
      <c r="M101" s="298"/>
    </row>
    <row r="102" spans="1:13" s="305" customFormat="1" ht="15.5" x14ac:dyDescent="0.35">
      <c r="A102" s="96"/>
      <c r="B102" s="410" t="s">
        <v>881</v>
      </c>
      <c r="C102" s="411">
        <v>8620</v>
      </c>
      <c r="D102" s="324">
        <v>0.91</v>
      </c>
      <c r="E102" s="327">
        <v>0.41299999999999998</v>
      </c>
      <c r="F102" s="325">
        <v>0.6</v>
      </c>
      <c r="G102" s="96"/>
      <c r="H102" s="96"/>
      <c r="I102" s="96"/>
      <c r="J102" s="96"/>
      <c r="K102" s="96"/>
      <c r="L102" s="96"/>
      <c r="M102" s="298"/>
    </row>
    <row r="103" spans="1:13" s="305" customFormat="1" ht="15.5" x14ac:dyDescent="0.35">
      <c r="A103" s="96"/>
      <c r="B103" s="410" t="s">
        <v>752</v>
      </c>
      <c r="C103" s="411">
        <v>9512</v>
      </c>
      <c r="D103" s="324">
        <v>0.81</v>
      </c>
      <c r="E103" s="324">
        <v>0.72</v>
      </c>
      <c r="F103" s="324">
        <v>0.3</v>
      </c>
      <c r="G103" s="96"/>
      <c r="H103" s="96"/>
      <c r="I103" s="96"/>
      <c r="J103" s="96"/>
      <c r="K103" s="96"/>
      <c r="L103" s="96"/>
      <c r="M103" s="298"/>
    </row>
    <row r="104" spans="1:13" s="305" customFormat="1" ht="15.5" x14ac:dyDescent="0.35">
      <c r="A104" s="96"/>
      <c r="B104" s="410" t="s">
        <v>900</v>
      </c>
      <c r="C104" s="411">
        <v>10054</v>
      </c>
      <c r="D104" s="324">
        <v>0.77</v>
      </c>
      <c r="E104" s="324">
        <v>0.15</v>
      </c>
      <c r="F104" s="324">
        <v>0.25</v>
      </c>
      <c r="G104" s="96"/>
      <c r="H104" s="96"/>
      <c r="I104" s="96"/>
      <c r="J104" s="96"/>
      <c r="K104" s="96"/>
      <c r="L104" s="96"/>
      <c r="M104" s="298"/>
    </row>
    <row r="105" spans="1:13" s="305" customFormat="1" ht="15.5" x14ac:dyDescent="0.35">
      <c r="A105" s="96"/>
      <c r="B105" s="410" t="s">
        <v>911</v>
      </c>
      <c r="C105" s="411">
        <v>4434</v>
      </c>
      <c r="D105" s="324">
        <v>0.42199999999999999</v>
      </c>
      <c r="E105" s="324">
        <v>9.2399999999999996E-2</v>
      </c>
      <c r="F105" s="324">
        <v>0.49919999999999998</v>
      </c>
      <c r="G105" s="96"/>
      <c r="H105" s="96"/>
      <c r="I105" s="96"/>
      <c r="J105" s="96"/>
      <c r="K105" s="96"/>
      <c r="L105" s="96"/>
      <c r="M105" s="298"/>
    </row>
    <row r="106" spans="1:13" s="305" customFormat="1" ht="15.5" x14ac:dyDescent="0.35">
      <c r="A106" s="96"/>
      <c r="B106" s="410" t="s">
        <v>933</v>
      </c>
      <c r="C106" s="411">
        <v>41624</v>
      </c>
      <c r="D106" s="324">
        <v>0.88</v>
      </c>
      <c r="E106" s="324">
        <v>0.74199999999999999</v>
      </c>
      <c r="F106" s="324">
        <v>0.3</v>
      </c>
      <c r="G106" s="96"/>
      <c r="H106" s="96"/>
      <c r="I106" s="96"/>
      <c r="J106" s="96"/>
      <c r="K106" s="96"/>
      <c r="L106" s="96"/>
      <c r="M106" s="298"/>
    </row>
    <row r="107" spans="1:13" s="305" customFormat="1" ht="15.5" x14ac:dyDescent="0.35">
      <c r="A107" s="96"/>
      <c r="B107" s="410" t="s">
        <v>922</v>
      </c>
      <c r="C107" s="411">
        <v>9993</v>
      </c>
      <c r="D107" s="324">
        <v>0.7</v>
      </c>
      <c r="E107" s="324">
        <v>0.38700000000000001</v>
      </c>
      <c r="F107" s="324">
        <v>0.5</v>
      </c>
      <c r="G107" s="96"/>
      <c r="H107" s="96"/>
      <c r="I107" s="96"/>
      <c r="J107" s="96"/>
      <c r="K107" s="96"/>
      <c r="L107" s="96"/>
      <c r="M107" s="298"/>
    </row>
    <row r="108" spans="1:13" s="305" customFormat="1" ht="15.5" x14ac:dyDescent="0.35">
      <c r="A108" s="96"/>
      <c r="B108" s="410" t="s">
        <v>941</v>
      </c>
      <c r="C108" s="411">
        <v>3032</v>
      </c>
      <c r="D108" s="324">
        <v>0.92</v>
      </c>
      <c r="E108" s="324">
        <v>0.371</v>
      </c>
      <c r="F108" s="324">
        <v>0.9</v>
      </c>
      <c r="G108" s="96"/>
      <c r="H108" s="96"/>
      <c r="I108" s="96"/>
      <c r="J108" s="96"/>
      <c r="K108" s="96"/>
      <c r="L108" s="96"/>
      <c r="M108" s="298"/>
    </row>
    <row r="109" spans="1:13" s="305" customFormat="1" ht="15.5" x14ac:dyDescent="0.35">
      <c r="A109" s="96"/>
      <c r="B109" s="410" t="s">
        <v>950</v>
      </c>
      <c r="C109" s="411">
        <v>2960</v>
      </c>
      <c r="D109" s="324">
        <v>0.72</v>
      </c>
      <c r="E109" s="324">
        <v>0.34799999999999998</v>
      </c>
      <c r="F109" s="324">
        <v>0.1</v>
      </c>
      <c r="G109" s="96"/>
      <c r="H109" s="96"/>
      <c r="I109" s="96"/>
      <c r="J109" s="96"/>
      <c r="K109" s="96"/>
      <c r="L109" s="96"/>
      <c r="M109" s="298"/>
    </row>
    <row r="110" spans="1:13" s="305" customFormat="1" ht="15.5" x14ac:dyDescent="0.35">
      <c r="A110" s="96"/>
      <c r="B110" s="410" t="s">
        <v>959</v>
      </c>
      <c r="C110" s="411">
        <v>4733</v>
      </c>
      <c r="D110" s="324">
        <v>0.95</v>
      </c>
      <c r="E110" s="326">
        <v>0.182</v>
      </c>
      <c r="F110" s="324">
        <v>0</v>
      </c>
      <c r="G110" s="96"/>
      <c r="H110" s="96"/>
      <c r="I110" s="96"/>
      <c r="J110" s="96"/>
      <c r="K110" s="96"/>
      <c r="L110" s="96"/>
      <c r="M110" s="298"/>
    </row>
    <row r="111" spans="1:13" s="305" customFormat="1" ht="15.5" x14ac:dyDescent="0.35">
      <c r="A111" s="96"/>
      <c r="B111" s="410" t="s">
        <v>967</v>
      </c>
      <c r="C111" s="411">
        <v>7601</v>
      </c>
      <c r="D111" s="324">
        <v>0.72699999999999998</v>
      </c>
      <c r="E111" s="326">
        <v>0.15740000000000001</v>
      </c>
      <c r="F111" s="324">
        <v>0.21640000000000001</v>
      </c>
      <c r="G111" s="96"/>
      <c r="H111" s="96"/>
      <c r="I111" s="96"/>
      <c r="J111" s="96"/>
      <c r="K111" s="96"/>
      <c r="L111" s="96"/>
      <c r="M111" s="298"/>
    </row>
    <row r="112" spans="1:13" s="305" customFormat="1" ht="15.5" x14ac:dyDescent="0.35">
      <c r="A112" s="96"/>
      <c r="B112" s="410" t="s">
        <v>976</v>
      </c>
      <c r="C112" s="411">
        <v>14230</v>
      </c>
      <c r="D112" s="324">
        <v>0.83</v>
      </c>
      <c r="E112" s="326">
        <v>0.23599999999999999</v>
      </c>
      <c r="F112" s="324">
        <v>0.3</v>
      </c>
      <c r="G112" s="96"/>
      <c r="H112" s="96"/>
      <c r="I112" s="96"/>
      <c r="J112" s="96"/>
      <c r="K112" s="96"/>
      <c r="L112" s="96"/>
      <c r="M112" s="298"/>
    </row>
    <row r="113" spans="1:13" s="305" customFormat="1" ht="15.5" x14ac:dyDescent="0.35">
      <c r="A113" s="96"/>
      <c r="B113" s="410" t="s">
        <v>985</v>
      </c>
      <c r="C113" s="411">
        <v>9951</v>
      </c>
      <c r="D113" s="324">
        <v>0.7</v>
      </c>
      <c r="E113" s="324">
        <v>0.24</v>
      </c>
      <c r="F113" s="324">
        <v>0.2</v>
      </c>
      <c r="G113" s="96"/>
      <c r="H113" s="96"/>
      <c r="I113" s="96"/>
      <c r="J113" s="96"/>
      <c r="K113" s="96"/>
      <c r="L113" s="96"/>
      <c r="M113" s="298"/>
    </row>
    <row r="114" spans="1:13" s="329" customFormat="1" ht="24" customHeight="1" x14ac:dyDescent="0.35">
      <c r="A114" s="328"/>
      <c r="B114" s="266" t="s">
        <v>1427</v>
      </c>
      <c r="C114" s="414">
        <f>+SUM(C72:C113)</f>
        <v>661208</v>
      </c>
      <c r="D114" s="223">
        <f>+AVERAGE(D72:D113)</f>
        <v>0.76598095238095232</v>
      </c>
      <c r="E114" s="223">
        <f>+AVERAGE(E72:E113)</f>
        <v>0.41540238095238086</v>
      </c>
      <c r="F114" s="223">
        <f>+AVERAGE(F72:F113)</f>
        <v>0.51017857142857148</v>
      </c>
      <c r="G114" s="328"/>
      <c r="H114" s="84"/>
      <c r="I114" s="84"/>
      <c r="J114" s="328"/>
      <c r="K114" s="328"/>
      <c r="L114" s="328"/>
      <c r="M114" s="298"/>
    </row>
    <row r="115" spans="1:13" ht="24" customHeight="1" x14ac:dyDescent="0.35">
      <c r="A115" s="300"/>
      <c r="B115" s="300"/>
      <c r="C115" s="300"/>
      <c r="D115" s="300"/>
      <c r="E115" s="300"/>
      <c r="F115" s="300"/>
      <c r="G115" s="300"/>
      <c r="H115" s="330"/>
      <c r="I115" s="330"/>
      <c r="J115" s="300"/>
      <c r="K115" s="300"/>
      <c r="L115" s="300"/>
      <c r="M115" s="298"/>
    </row>
    <row r="116" spans="1:13" ht="102" customHeight="1" x14ac:dyDescent="0.35">
      <c r="A116" s="300"/>
      <c r="B116" s="302"/>
      <c r="C116" s="744"/>
      <c r="D116" s="744"/>
      <c r="E116" s="300"/>
      <c r="F116" s="300"/>
      <c r="G116" s="300"/>
      <c r="H116" s="300"/>
      <c r="I116" s="300"/>
      <c r="J116" s="300"/>
      <c r="K116" s="300"/>
      <c r="L116" s="300"/>
      <c r="M116" s="298"/>
    </row>
    <row r="117" spans="1:13" s="331" customFormat="1" ht="22.5" customHeight="1" x14ac:dyDescent="0.35">
      <c r="A117" s="330"/>
      <c r="B117" s="301" t="s">
        <v>1396</v>
      </c>
      <c r="C117" s="735" t="s">
        <v>2077</v>
      </c>
      <c r="D117" s="736"/>
      <c r="E117" s="330"/>
      <c r="F117" s="330"/>
      <c r="G117" s="330"/>
      <c r="H117" s="330"/>
      <c r="I117" s="330"/>
      <c r="J117" s="330"/>
      <c r="K117" s="330"/>
      <c r="L117" s="330"/>
      <c r="M117" s="298"/>
    </row>
    <row r="118" spans="1:13" x14ac:dyDescent="0.35">
      <c r="A118" s="300"/>
      <c r="B118" s="270" t="str">
        <f>'Información Básica'!$B$114</f>
        <v xml:space="preserve">ANDRES HERNAN SANCEHZ GUZMAN </v>
      </c>
      <c r="C118" s="737" t="str">
        <f>'Información Básica'!$C$114:$D$114</f>
        <v>MOISES CEPEDA RESTREPO</v>
      </c>
      <c r="D118" s="737"/>
      <c r="E118" s="300"/>
      <c r="F118" s="300"/>
      <c r="G118" s="300"/>
      <c r="H118" s="300"/>
      <c r="I118" s="300"/>
      <c r="J118" s="300"/>
      <c r="K118" s="300"/>
      <c r="L118" s="300"/>
      <c r="M118" s="298"/>
    </row>
    <row r="119" spans="1:13" x14ac:dyDescent="0.35">
      <c r="A119" s="300"/>
      <c r="B119" s="300"/>
      <c r="C119" s="300"/>
      <c r="D119" s="300"/>
      <c r="E119" s="300"/>
      <c r="F119" s="300"/>
      <c r="G119" s="300"/>
      <c r="H119" s="300"/>
      <c r="I119" s="300"/>
      <c r="J119" s="300"/>
      <c r="K119" s="300"/>
      <c r="L119" s="300"/>
      <c r="M119" s="298"/>
    </row>
    <row r="120" spans="1:13" x14ac:dyDescent="0.35">
      <c r="A120" s="300"/>
      <c r="B120" s="300"/>
      <c r="C120" s="300"/>
      <c r="D120" s="300"/>
      <c r="E120" s="300"/>
      <c r="F120" s="300"/>
      <c r="G120" s="300"/>
      <c r="H120" s="300"/>
      <c r="I120" s="300"/>
      <c r="J120" s="300"/>
      <c r="K120" s="300"/>
      <c r="L120" s="300"/>
      <c r="M120" s="298"/>
    </row>
    <row r="121" spans="1:13" x14ac:dyDescent="0.35">
      <c r="A121" s="300"/>
      <c r="B121" s="300"/>
      <c r="C121" s="300"/>
      <c r="D121" s="300"/>
      <c r="E121" s="300"/>
      <c r="F121" s="300"/>
      <c r="G121" s="300"/>
      <c r="H121" s="300"/>
      <c r="I121" s="300"/>
      <c r="J121" s="300"/>
      <c r="K121" s="300"/>
      <c r="L121" s="300"/>
      <c r="M121" s="298"/>
    </row>
  </sheetData>
  <mergeCells count="6">
    <mergeCell ref="E2:L3"/>
    <mergeCell ref="C117:D117"/>
    <mergeCell ref="C118:D118"/>
    <mergeCell ref="B2:D2"/>
    <mergeCell ref="B3:D3"/>
    <mergeCell ref="C116:D116"/>
  </mergeCells>
  <dataValidations xWindow="627" yWindow="424" count="18">
    <dataValidation type="date" allowBlank="1" showInputMessage="1" showErrorMessage="1" sqref="F115">
      <formula1>36526</formula1>
      <formula2>117610</formula2>
    </dataValidation>
    <dataValidation allowBlank="1" showInputMessage="1" showErrorMessage="1" prompt="Porcentaje de aprovechamiento de residuos sólidos en suelo urbano correspondiente a la cabecera municipal del municipio. " sqref="B17 L25:L42 L53:L67"/>
    <dataValidation allowBlank="1" showInputMessage="1" showErrorMessage="1" prompt="Indicar en este campo si en el municipio es viable la actividad de aprovechamiento, según los parámetros, determinantes y variables descritas en el PGIRS vigente de cada municipio y el reporte de información al SUI. " sqref="B16 K25:K67"/>
    <dataValidation allowBlank="1" showInputMessage="1" showErrorMessage="1" prompt="Porcentaje de cobertura de recolección y transporte de residuos del servicio público de aseo en suelo urbano correspondiente a la cabecera municipal del municipio " sqref="B15 J25:J67"/>
    <dataValidation allowBlank="1" showInputMessage="1" showErrorMessage="1" prompt="Diligenciar en este campo si el municipio dispone o no sus residuos sólidos urbanos en un sitio con disposición final adecuada o inadecuada. Se considera un sitio con disposición adecuada los rellenos sanitarios, las plantas de tratamiento de RS y Celdas " sqref="B14 I25:I67"/>
    <dataValidation allowBlank="1" showInputMessage="1" showErrorMessage="1" prompt="Porcentaje de tratamiento de AR domésticas tratadas en suelo urbano correspondiente a la cabecera municipal, calculado como la relación entre el caudal de AR tratadas y el caudal de AR generado." sqref="B13 L43:L52 H25:H67"/>
    <dataValidation allowBlank="1" showInputMessage="1" showErrorMessage="1" prompt="Porcentaje de cobertura del servicio público domiciliario de alcantarillado en suelo urbano correspondiente a la cabecera municipal del municipio, incluyendo las soluciones alternativas de saneamiento adecuadas. Valor entre 0 y 1" sqref="B12 G25:G31 G33:G67"/>
    <dataValidation allowBlank="1" showInputMessage="1" showErrorMessage="1" prompt="Resultado anual del Índice de Riesgo de la Calidad del Agua para Consumo Humano (IRCA) urbano para el municipio, en el marco de lo establecido en la Resolución 2115 de 2007" sqref="B11 F25:F67"/>
    <dataValidation allowBlank="1" showInputMessage="1" showErrorMessage="1" prompt="Promedio anual del número de horas al día de prestación efectiva del servicio público domiciliario de acueducto en el municipio. Este campo permite ingresar valores entre 0 y 24 con hasta 2 decimales usando como separador de decimales la coma." sqref="B10 E25:E67"/>
    <dataValidation allowBlank="1" showInputMessage="1" showErrorMessage="1" prompt="Porcentaje de cobertura del servicio público domiciliario de acueducto en suelo urbano correspondiente a la cabecera municipal del municipio, incluyendo las soluciones adecuadas de suministro de agua potable. Valor entre 0 y 1 (%)" sqref="B9 G32 D25:D67"/>
    <dataValidation allowBlank="1" showInputMessage="1" showErrorMessage="1" prompt="Porcentaje de cobertura del servicio público de aseo en suelo rural correspondiente a centros poblados y área rural dispersa del municipio. " sqref="B22 F71:F77"/>
    <dataValidation allowBlank="1" showInputMessage="1" showErrorMessage="1" prompt="Porcentaje de cobertura del servicio público domiciliario de alcantarillado en suelo rural correspondiente a centros poblados y área rural dispersa del municipio. " sqref="B21 E71:E77"/>
    <dataValidation allowBlank="1" showInputMessage="1" showErrorMessage="1" prompt="Porcentaje de cobertura del servicio público domiciliario de acueducto en suelo rural correspondiente a centros poblados y área rural dispersa del municipio. " sqref="B20 D71:D77"/>
    <dataValidation allowBlank="1" showInputMessage="1" showErrorMessage="1" prompt="Agregar filas de ser necesario hasta completar la totalidad de municipios vinculados." sqref="B24"/>
    <dataValidation allowBlank="1" showInputMessage="1" showErrorMessage="1" prompt="Actualizar fórmulas de acuerdo con número de municipios en la lista. Siempre manteniendo la ponderación por población." sqref="D8:D17 D19:D22"/>
    <dataValidation allowBlank="1" showInputMessage="1" showErrorMessage="1" prompt="Población Urbana de cada municipio para el año 2024 (proyectado DANE)" sqref="C72:C77 C25:C31"/>
    <dataValidation allowBlank="1" showInputMessage="1" showErrorMessage="1" prompt="Escriba el nombre del municipio" sqref="B25:B31 B71:B77"/>
    <dataValidation allowBlank="1" showInputMessage="1" showErrorMessage="1" prompt="Población Rural de cada municipio para el año 2024 (proyectado DANE)" sqref="C71"/>
  </dataValidations>
  <pageMargins left="0.70866141732283472" right="0.70866141732283472" top="0.11" bottom="0.11" header="0.31496062992125984" footer="0.31496062992125984"/>
  <pageSetup paperSize="5" scale="53" fitToHeight="0" orientation="landscape" r:id="rId1"/>
  <rowBreaks count="1" manualBreakCount="1">
    <brk id="53" max="11" man="1"/>
  </rowBreaks>
  <colBreaks count="1" manualBreakCount="1">
    <brk id="12" max="11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18"/>
  <sheetViews>
    <sheetView topLeftCell="A18" zoomScale="93" zoomScaleNormal="93" zoomScaleSheetLayoutView="84" workbookViewId="0">
      <selection activeCell="M48" sqref="M48"/>
    </sheetView>
  </sheetViews>
  <sheetFormatPr baseColWidth="10" defaultColWidth="10.75" defaultRowHeight="11.5" x14ac:dyDescent="0.35"/>
  <cols>
    <col min="1" max="1" width="1.33203125" style="40" customWidth="1"/>
    <col min="2" max="2" width="33.58203125" style="40" customWidth="1"/>
    <col min="3" max="3" width="30.08203125" style="40" customWidth="1"/>
    <col min="4" max="4" width="24.75" style="40" bestFit="1" customWidth="1"/>
    <col min="5" max="5" width="21.5" style="40" customWidth="1"/>
    <col min="6" max="6" width="22.08203125" style="40" bestFit="1" customWidth="1"/>
    <col min="7" max="7" width="20.25" style="40" bestFit="1" customWidth="1"/>
    <col min="8" max="8" width="20.5" style="40" customWidth="1"/>
    <col min="9" max="9" width="18.25" style="40" customWidth="1"/>
    <col min="10" max="10" width="18.25" style="40" bestFit="1" customWidth="1"/>
    <col min="11" max="12" width="18.08203125" style="40" bestFit="1" customWidth="1"/>
    <col min="13" max="13" width="19.33203125" style="40" bestFit="1" customWidth="1"/>
    <col min="14" max="14" width="24.58203125" style="40" customWidth="1"/>
    <col min="15" max="16384" width="10.75" style="40"/>
  </cols>
  <sheetData>
    <row r="1" spans="1:14" x14ac:dyDescent="0.35">
      <c r="M1" s="39"/>
      <c r="N1" s="39"/>
    </row>
    <row r="2" spans="1:14" ht="68.150000000000006" customHeight="1" x14ac:dyDescent="0.35">
      <c r="A2" s="39"/>
      <c r="B2" s="749" t="s">
        <v>1333</v>
      </c>
      <c r="C2" s="749"/>
      <c r="D2" s="749"/>
      <c r="E2" s="749"/>
      <c r="F2" s="720"/>
      <c r="G2" s="721"/>
      <c r="H2" s="721"/>
      <c r="I2" s="721"/>
      <c r="J2" s="751"/>
      <c r="K2" s="753"/>
      <c r="L2" s="753"/>
      <c r="M2" s="753"/>
      <c r="N2" s="39"/>
    </row>
    <row r="3" spans="1:14" ht="68.150000000000006" customHeight="1" x14ac:dyDescent="0.35">
      <c r="A3" s="39"/>
      <c r="B3" s="750" t="s">
        <v>2058</v>
      </c>
      <c r="C3" s="750"/>
      <c r="D3" s="750"/>
      <c r="E3" s="750"/>
      <c r="F3" s="722"/>
      <c r="G3" s="723"/>
      <c r="H3" s="723"/>
      <c r="I3" s="723"/>
      <c r="J3" s="752"/>
      <c r="K3" s="753"/>
      <c r="L3" s="753"/>
      <c r="M3" s="753"/>
      <c r="N3" s="39"/>
    </row>
    <row r="4" spans="1:14" x14ac:dyDescent="0.35">
      <c r="A4" s="39"/>
      <c r="B4" s="39"/>
      <c r="C4" s="39"/>
      <c r="D4" s="39"/>
      <c r="E4" s="39"/>
      <c r="F4" s="39"/>
      <c r="G4" s="39"/>
      <c r="H4" s="39"/>
      <c r="I4" s="39"/>
      <c r="J4" s="39"/>
      <c r="K4" s="39"/>
      <c r="L4" s="39"/>
      <c r="M4" s="39"/>
      <c r="N4" s="39"/>
    </row>
    <row r="5" spans="1:14" ht="67.5" customHeight="1" x14ac:dyDescent="0.35">
      <c r="A5" s="39"/>
      <c r="B5" s="745" t="s">
        <v>1879</v>
      </c>
      <c r="C5" s="746"/>
      <c r="D5" s="746"/>
      <c r="E5" s="746"/>
      <c r="F5" s="746"/>
      <c r="G5" s="746"/>
      <c r="H5" s="746"/>
      <c r="I5" s="746"/>
      <c r="J5" s="746"/>
      <c r="K5" s="746"/>
      <c r="L5" s="746"/>
      <c r="M5" s="746"/>
      <c r="N5" s="39"/>
    </row>
    <row r="6" spans="1:14" ht="8.25" customHeight="1" x14ac:dyDescent="0.35">
      <c r="A6" s="39"/>
      <c r="B6" s="39"/>
      <c r="C6" s="39"/>
      <c r="D6" s="39"/>
      <c r="E6" s="39"/>
      <c r="F6" s="39"/>
      <c r="G6" s="39"/>
      <c r="H6" s="39"/>
      <c r="I6" s="39"/>
      <c r="J6" s="39"/>
      <c r="K6" s="39"/>
      <c r="L6" s="39"/>
      <c r="M6" s="39"/>
      <c r="N6" s="39"/>
    </row>
    <row r="7" spans="1:14" hidden="1" x14ac:dyDescent="0.35">
      <c r="A7" s="39"/>
      <c r="B7" s="39"/>
      <c r="C7" s="39"/>
      <c r="D7" s="39"/>
      <c r="E7" s="45"/>
      <c r="F7" s="39"/>
      <c r="G7" s="39"/>
      <c r="H7" s="39"/>
      <c r="I7" s="39"/>
      <c r="J7" s="39"/>
      <c r="K7" s="39"/>
      <c r="L7" s="39"/>
      <c r="M7" s="39"/>
      <c r="N7" s="39"/>
    </row>
    <row r="8" spans="1:14" ht="15.75" customHeight="1" x14ac:dyDescent="0.35">
      <c r="A8" s="758" t="s">
        <v>1414</v>
      </c>
      <c r="B8" s="758"/>
      <c r="C8" s="758"/>
      <c r="D8" s="758"/>
      <c r="E8" s="759"/>
      <c r="F8" s="758"/>
      <c r="G8" s="758"/>
      <c r="H8" s="758"/>
      <c r="I8" s="758"/>
      <c r="J8" s="758"/>
      <c r="K8" s="758"/>
      <c r="L8" s="758"/>
      <c r="M8" s="39"/>
      <c r="N8" s="39"/>
    </row>
    <row r="9" spans="1:14" ht="44.15" customHeight="1" x14ac:dyDescent="0.35">
      <c r="A9" s="43"/>
      <c r="B9" s="57" t="s">
        <v>1415</v>
      </c>
      <c r="C9" s="57" t="s">
        <v>1416</v>
      </c>
      <c r="D9" s="87" t="s">
        <v>1417</v>
      </c>
      <c r="E9" s="89" t="s">
        <v>1418</v>
      </c>
      <c r="F9" s="57" t="s">
        <v>1419</v>
      </c>
      <c r="G9" s="57" t="s">
        <v>1420</v>
      </c>
      <c r="H9" s="106" t="s">
        <v>1421</v>
      </c>
      <c r="I9" s="107" t="s">
        <v>1422</v>
      </c>
      <c r="J9" s="695" t="s">
        <v>2880</v>
      </c>
      <c r="K9" s="107" t="s">
        <v>1424</v>
      </c>
      <c r="L9" s="107" t="s">
        <v>1425</v>
      </c>
      <c r="M9" s="107" t="s">
        <v>1426</v>
      </c>
      <c r="N9" s="107" t="s">
        <v>2853</v>
      </c>
    </row>
    <row r="10" spans="1:14" x14ac:dyDescent="0.35">
      <c r="A10" s="43"/>
      <c r="B10" s="45" t="s">
        <v>1905</v>
      </c>
      <c r="C10" s="67" t="s">
        <v>52</v>
      </c>
      <c r="D10" s="264">
        <v>63590195999.999985</v>
      </c>
      <c r="E10" s="536">
        <f>+D35</f>
        <v>80485939967</v>
      </c>
      <c r="F10" s="264">
        <f>+D85</f>
        <v>55563700000</v>
      </c>
      <c r="G10" s="264">
        <f>+F10*1.03</f>
        <v>57230611000</v>
      </c>
      <c r="H10" s="104">
        <f>SUM(D10:G10)</f>
        <v>256870446967</v>
      </c>
      <c r="I10" s="264">
        <v>25732053393</v>
      </c>
      <c r="J10" s="264">
        <f t="shared" ref="J10:J17" si="0">+J35</f>
        <v>68535258123</v>
      </c>
      <c r="K10" s="264"/>
      <c r="L10" s="264"/>
      <c r="M10" s="264">
        <f>+SUM(I10:L10)</f>
        <v>94267311516</v>
      </c>
      <c r="N10" s="668">
        <f>+I10+J10+F10+G10</f>
        <v>207061622516</v>
      </c>
    </row>
    <row r="11" spans="1:14" x14ac:dyDescent="0.35">
      <c r="A11" s="43"/>
      <c r="B11" s="288" t="s">
        <v>2279</v>
      </c>
      <c r="C11" s="289" t="s">
        <v>52</v>
      </c>
      <c r="D11" s="349">
        <v>0</v>
      </c>
      <c r="E11" s="536">
        <f t="shared" ref="E11:E17" si="1">+D36</f>
        <v>925200499</v>
      </c>
      <c r="F11" s="264">
        <f t="shared" ref="F11:F17" si="2">+D86</f>
        <v>1200000000</v>
      </c>
      <c r="G11" s="350"/>
      <c r="H11" s="104">
        <f>SUM(D11:G11)</f>
        <v>2125200499</v>
      </c>
      <c r="I11" s="264">
        <v>0</v>
      </c>
      <c r="J11" s="264">
        <f t="shared" si="0"/>
        <v>925200499</v>
      </c>
      <c r="K11" s="264"/>
      <c r="L11" s="264"/>
      <c r="M11" s="264">
        <f>+SUM(I11:L11)</f>
        <v>925200499</v>
      </c>
      <c r="N11" s="668">
        <f t="shared" ref="N11:N17" si="3">+I11+J11+F11+G11</f>
        <v>2125200499</v>
      </c>
    </row>
    <row r="12" spans="1:14" x14ac:dyDescent="0.35">
      <c r="A12" s="43"/>
      <c r="B12" s="288" t="s">
        <v>1906</v>
      </c>
      <c r="C12" s="289" t="s">
        <v>116</v>
      </c>
      <c r="D12" s="349">
        <v>4247821887</v>
      </c>
      <c r="E12" s="536">
        <f t="shared" si="1"/>
        <v>17864920612</v>
      </c>
      <c r="F12" s="264">
        <f t="shared" si="2"/>
        <v>28230605027</v>
      </c>
      <c r="G12" s="350">
        <v>1669739412.1533329</v>
      </c>
      <c r="H12" s="104">
        <f t="shared" ref="H12:H17" si="4">SUM(D12:G12)</f>
        <v>52013086938.153336</v>
      </c>
      <c r="I12" s="264">
        <v>0</v>
      </c>
      <c r="J12" s="264">
        <f t="shared" si="0"/>
        <v>3521770481</v>
      </c>
      <c r="K12" s="264"/>
      <c r="L12" s="264"/>
      <c r="M12" s="264">
        <f t="shared" ref="M12:M17" si="5">+SUM(I12:L12)</f>
        <v>3521770481</v>
      </c>
      <c r="N12" s="668">
        <f t="shared" si="3"/>
        <v>33422114920.153332</v>
      </c>
    </row>
    <row r="13" spans="1:14" x14ac:dyDescent="0.35">
      <c r="A13" s="43"/>
      <c r="B13" s="290" t="s">
        <v>1907</v>
      </c>
      <c r="C13" s="289" t="s">
        <v>116</v>
      </c>
      <c r="D13" s="72"/>
      <c r="E13" s="536">
        <f t="shared" si="1"/>
        <v>658492846</v>
      </c>
      <c r="F13" s="264">
        <f t="shared" si="2"/>
        <v>588500000</v>
      </c>
      <c r="G13" s="264"/>
      <c r="H13" s="104">
        <f t="shared" si="4"/>
        <v>1246992846</v>
      </c>
      <c r="I13" s="264">
        <v>0</v>
      </c>
      <c r="J13" s="264">
        <f t="shared" si="0"/>
        <v>70000000</v>
      </c>
      <c r="K13" s="264"/>
      <c r="L13" s="264"/>
      <c r="M13" s="264">
        <f t="shared" si="5"/>
        <v>70000000</v>
      </c>
      <c r="N13" s="668">
        <f t="shared" si="3"/>
        <v>658500000</v>
      </c>
    </row>
    <row r="14" spans="1:14" x14ac:dyDescent="0.35">
      <c r="A14" s="43"/>
      <c r="B14" s="288" t="s">
        <v>1908</v>
      </c>
      <c r="C14" s="289" t="s">
        <v>60</v>
      </c>
      <c r="D14" s="349">
        <v>191383042</v>
      </c>
      <c r="E14" s="536">
        <f t="shared" si="1"/>
        <v>0</v>
      </c>
      <c r="F14" s="264">
        <f t="shared" si="2"/>
        <v>0</v>
      </c>
      <c r="G14" s="264">
        <v>215431633</v>
      </c>
      <c r="H14" s="104">
        <f t="shared" si="4"/>
        <v>406814675</v>
      </c>
      <c r="I14" s="264">
        <v>0</v>
      </c>
      <c r="J14" s="264">
        <f t="shared" si="0"/>
        <v>0</v>
      </c>
      <c r="K14" s="264"/>
      <c r="L14" s="264"/>
      <c r="M14" s="264">
        <f t="shared" si="5"/>
        <v>0</v>
      </c>
      <c r="N14" s="668">
        <f t="shared" si="3"/>
        <v>215431633</v>
      </c>
    </row>
    <row r="15" spans="1:14" x14ac:dyDescent="0.35">
      <c r="A15" s="43"/>
      <c r="B15" s="473" t="s">
        <v>2295</v>
      </c>
      <c r="C15" s="289" t="s">
        <v>60</v>
      </c>
      <c r="D15" s="349">
        <f>4302464195+7910104441+158202089</f>
        <v>12370770725</v>
      </c>
      <c r="E15" s="536">
        <f t="shared" si="1"/>
        <v>7910104441</v>
      </c>
      <c r="F15" s="264">
        <f t="shared" si="2"/>
        <v>0</v>
      </c>
      <c r="G15" s="264">
        <v>111277266</v>
      </c>
      <c r="H15" s="104">
        <f t="shared" si="4"/>
        <v>20392152432</v>
      </c>
      <c r="I15" s="264">
        <v>0</v>
      </c>
      <c r="J15" s="264">
        <f t="shared" si="0"/>
        <v>7910104441</v>
      </c>
      <c r="K15" s="264"/>
      <c r="L15" s="264"/>
      <c r="M15" s="264">
        <f t="shared" si="5"/>
        <v>7910104441</v>
      </c>
      <c r="N15" s="668">
        <f>+I15+J15+F15+G15</f>
        <v>8021381707</v>
      </c>
    </row>
    <row r="16" spans="1:14" x14ac:dyDescent="0.35">
      <c r="A16" s="43"/>
      <c r="B16" s="67" t="s">
        <v>1910</v>
      </c>
      <c r="C16" s="67" t="s">
        <v>52</v>
      </c>
      <c r="D16" s="349">
        <v>8186620028.4420204</v>
      </c>
      <c r="E16" s="536">
        <f t="shared" si="1"/>
        <v>11780000000</v>
      </c>
      <c r="F16" s="264">
        <f t="shared" si="2"/>
        <v>11100000000</v>
      </c>
      <c r="G16" s="350">
        <v>7000000000</v>
      </c>
      <c r="H16" s="104">
        <f t="shared" si="4"/>
        <v>38066620028.442017</v>
      </c>
      <c r="I16" s="264">
        <v>6482000000</v>
      </c>
      <c r="J16" s="264">
        <f t="shared" si="0"/>
        <v>7507618033</v>
      </c>
      <c r="K16" s="264"/>
      <c r="L16" s="264"/>
      <c r="M16" s="264">
        <f t="shared" si="5"/>
        <v>13989618033</v>
      </c>
      <c r="N16" s="668">
        <f t="shared" si="3"/>
        <v>32089618033</v>
      </c>
    </row>
    <row r="17" spans="1:14" ht="23" x14ac:dyDescent="0.35">
      <c r="A17" s="43"/>
      <c r="B17" s="101" t="s">
        <v>1911</v>
      </c>
      <c r="C17" s="67" t="s">
        <v>52</v>
      </c>
      <c r="D17" s="272">
        <v>34003137068</v>
      </c>
      <c r="E17" s="536">
        <f t="shared" si="1"/>
        <v>0</v>
      </c>
      <c r="F17" s="264">
        <f t="shared" si="2"/>
        <v>0</v>
      </c>
      <c r="G17" s="264"/>
      <c r="H17" s="424">
        <f t="shared" si="4"/>
        <v>34003137068</v>
      </c>
      <c r="I17" s="264">
        <v>31386402328</v>
      </c>
      <c r="J17" s="264">
        <f t="shared" si="0"/>
        <v>0</v>
      </c>
      <c r="K17" s="264"/>
      <c r="L17" s="264"/>
      <c r="M17" s="264">
        <f t="shared" si="5"/>
        <v>31386402328</v>
      </c>
      <c r="N17" s="668">
        <f t="shared" si="3"/>
        <v>31386402328</v>
      </c>
    </row>
    <row r="18" spans="1:14" s="49" customFormat="1" ht="21" customHeight="1" x14ac:dyDescent="0.35">
      <c r="A18" s="47"/>
      <c r="B18" s="754" t="s">
        <v>1427</v>
      </c>
      <c r="C18" s="755"/>
      <c r="D18" s="65">
        <f t="shared" ref="D18:I18" si="6">SUM(D10:D17)</f>
        <v>122589928750.442</v>
      </c>
      <c r="E18" s="65">
        <f t="shared" si="6"/>
        <v>119624658365</v>
      </c>
      <c r="F18" s="65">
        <f t="shared" si="6"/>
        <v>96682805027</v>
      </c>
      <c r="G18" s="65">
        <f t="shared" si="6"/>
        <v>66227059311.153336</v>
      </c>
      <c r="H18" s="65">
        <f>SUM(H10:H17)</f>
        <v>405124451453.59534</v>
      </c>
      <c r="I18" s="105">
        <f t="shared" si="6"/>
        <v>63600455721</v>
      </c>
      <c r="J18" s="93">
        <f>+J47</f>
        <v>88469951577</v>
      </c>
      <c r="K18" s="93">
        <f>+J64</f>
        <v>0</v>
      </c>
      <c r="L18" s="93">
        <f>+J80</f>
        <v>0</v>
      </c>
      <c r="M18" s="105">
        <f>SUM(M10:M17)</f>
        <v>152070407298</v>
      </c>
      <c r="N18" s="105">
        <f>SUM(N10:N17)</f>
        <v>314980271636.15332</v>
      </c>
    </row>
    <row r="19" spans="1:14" s="49" customFormat="1" ht="81" customHeight="1" x14ac:dyDescent="0.35">
      <c r="A19" s="47"/>
      <c r="B19" s="747" t="s">
        <v>2334</v>
      </c>
      <c r="C19" s="748"/>
      <c r="D19" s="748"/>
      <c r="E19" s="748"/>
      <c r="F19" s="748"/>
      <c r="G19" s="748"/>
      <c r="H19" s="748"/>
      <c r="I19" s="64"/>
      <c r="J19" s="48"/>
      <c r="K19" s="48"/>
      <c r="L19" s="48"/>
      <c r="M19" s="48"/>
      <c r="N19" s="48"/>
    </row>
    <row r="20" spans="1:14" s="49" customFormat="1" ht="44.25" customHeight="1" x14ac:dyDescent="0.35">
      <c r="A20" s="47"/>
      <c r="B20" s="59"/>
      <c r="C20" s="48"/>
      <c r="D20" s="50"/>
      <c r="E20" s="50"/>
      <c r="F20" s="50"/>
      <c r="G20" s="50"/>
      <c r="H20" s="50"/>
      <c r="I20" s="40"/>
      <c r="J20" s="48"/>
      <c r="K20" s="48"/>
      <c r="L20" s="48"/>
      <c r="M20" s="48"/>
      <c r="N20" s="48"/>
    </row>
    <row r="21" spans="1:14" s="664" customFormat="1" ht="34.15" customHeight="1" x14ac:dyDescent="0.35">
      <c r="A21" s="662"/>
      <c r="B21" s="756" t="s">
        <v>1428</v>
      </c>
      <c r="C21" s="756"/>
      <c r="D21" s="756"/>
      <c r="E21" s="756"/>
      <c r="F21" s="756"/>
      <c r="G21" s="756"/>
      <c r="H21" s="756"/>
      <c r="I21" s="757"/>
      <c r="J21" s="756"/>
      <c r="K21" s="661"/>
      <c r="L21" s="663"/>
      <c r="M21" s="663"/>
      <c r="N21" s="663"/>
    </row>
    <row r="22" spans="1:14" s="49" customFormat="1" ht="34.5" x14ac:dyDescent="0.35">
      <c r="A22" s="47"/>
      <c r="B22" s="57" t="s">
        <v>1429</v>
      </c>
      <c r="C22" s="57" t="s">
        <v>1416</v>
      </c>
      <c r="D22" s="57" t="s">
        <v>1417</v>
      </c>
      <c r="E22" s="62" t="s">
        <v>1430</v>
      </c>
      <c r="F22" s="62" t="s">
        <v>1431</v>
      </c>
      <c r="G22" s="48"/>
      <c r="H22" s="48"/>
      <c r="I22" s="48"/>
      <c r="J22" s="48"/>
      <c r="K22" s="48"/>
      <c r="L22" s="48"/>
      <c r="M22" s="48"/>
      <c r="N22" s="48"/>
    </row>
    <row r="23" spans="1:14" s="49" customFormat="1" x14ac:dyDescent="0.35">
      <c r="A23" s="47"/>
      <c r="B23" s="67" t="s">
        <v>1905</v>
      </c>
      <c r="C23" s="67" t="s">
        <v>52</v>
      </c>
      <c r="D23" s="264">
        <f>+D10</f>
        <v>63590195999.999985</v>
      </c>
      <c r="E23" s="264">
        <v>20068032767.489998</v>
      </c>
      <c r="F23" s="264">
        <v>25732053393</v>
      </c>
      <c r="G23" s="48"/>
      <c r="H23" s="48"/>
      <c r="I23" s="48"/>
      <c r="J23" s="48"/>
      <c r="K23" s="48"/>
      <c r="L23" s="48"/>
      <c r="M23" s="48"/>
      <c r="N23" s="48"/>
    </row>
    <row r="24" spans="1:14" s="49" customFormat="1" x14ac:dyDescent="0.35">
      <c r="A24" s="47"/>
      <c r="B24" s="288" t="s">
        <v>1906</v>
      </c>
      <c r="C24" s="67" t="s">
        <v>116</v>
      </c>
      <c r="D24" s="264">
        <f>+D12</f>
        <v>4247821887</v>
      </c>
      <c r="E24" s="264">
        <v>0</v>
      </c>
      <c r="F24" s="264"/>
      <c r="G24" s="48"/>
      <c r="H24" s="48"/>
      <c r="I24" s="48"/>
      <c r="J24" s="48"/>
      <c r="K24" s="48"/>
      <c r="L24" s="48"/>
      <c r="M24" s="48"/>
      <c r="N24" s="48"/>
    </row>
    <row r="25" spans="1:14" s="49" customFormat="1" x14ac:dyDescent="0.35">
      <c r="A25" s="47"/>
      <c r="B25" s="288" t="s">
        <v>1907</v>
      </c>
      <c r="C25" s="67"/>
      <c r="D25" s="264">
        <f>+D13</f>
        <v>0</v>
      </c>
      <c r="E25" s="264">
        <v>0</v>
      </c>
      <c r="F25" s="264"/>
      <c r="G25" s="48"/>
      <c r="H25" s="48"/>
      <c r="I25" s="48"/>
      <c r="J25" s="48"/>
      <c r="K25" s="48"/>
      <c r="L25" s="48"/>
      <c r="M25" s="48"/>
      <c r="N25" s="48"/>
    </row>
    <row r="26" spans="1:14" s="49" customFormat="1" x14ac:dyDescent="0.35">
      <c r="A26" s="47"/>
      <c r="B26" s="288" t="s">
        <v>1908</v>
      </c>
      <c r="C26" s="67" t="s">
        <v>60</v>
      </c>
      <c r="D26" s="264">
        <f>+D14</f>
        <v>191383042</v>
      </c>
      <c r="E26" s="264">
        <v>0</v>
      </c>
      <c r="F26" s="264"/>
      <c r="G26" s="48"/>
      <c r="H26" s="48"/>
      <c r="I26" s="48"/>
      <c r="J26" s="48"/>
      <c r="K26" s="48"/>
      <c r="L26" s="48"/>
      <c r="M26" s="48"/>
      <c r="N26" s="48"/>
    </row>
    <row r="27" spans="1:14" s="49" customFormat="1" x14ac:dyDescent="0.35">
      <c r="A27" s="47"/>
      <c r="B27" s="288" t="s">
        <v>1909</v>
      </c>
      <c r="C27" s="67" t="s">
        <v>60</v>
      </c>
      <c r="D27" s="272">
        <f>4302464195+7910104441+158202089</f>
        <v>12370770725</v>
      </c>
      <c r="E27" s="264">
        <v>0</v>
      </c>
      <c r="F27" s="264"/>
      <c r="G27" s="48"/>
      <c r="H27" s="48"/>
      <c r="I27" s="48"/>
      <c r="J27" s="48"/>
      <c r="K27" s="48"/>
      <c r="L27" s="48"/>
      <c r="M27" s="48"/>
      <c r="N27" s="48"/>
    </row>
    <row r="28" spans="1:14" s="49" customFormat="1" x14ac:dyDescent="0.35">
      <c r="A28" s="47"/>
      <c r="B28" s="67" t="s">
        <v>1910</v>
      </c>
      <c r="C28" s="67" t="s">
        <v>52</v>
      </c>
      <c r="D28" s="272">
        <v>8186620028.4420204</v>
      </c>
      <c r="E28" s="264">
        <v>6482000000</v>
      </c>
      <c r="F28" s="264">
        <v>6482000000</v>
      </c>
      <c r="G28" s="48"/>
      <c r="H28" s="48"/>
      <c r="I28" s="48"/>
      <c r="J28" s="48"/>
      <c r="K28" s="48"/>
      <c r="L28" s="48"/>
      <c r="M28" s="48"/>
      <c r="N28" s="48"/>
    </row>
    <row r="29" spans="1:14" s="49" customFormat="1" ht="23" x14ac:dyDescent="0.35">
      <c r="A29" s="427"/>
      <c r="B29" s="101" t="s">
        <v>1911</v>
      </c>
      <c r="C29" s="67" t="s">
        <v>52</v>
      </c>
      <c r="D29" s="272">
        <v>34003137068</v>
      </c>
      <c r="E29" s="264">
        <v>0</v>
      </c>
      <c r="F29" s="264">
        <f>+I17</f>
        <v>31386402328</v>
      </c>
      <c r="H29" s="48"/>
      <c r="I29" s="48"/>
    </row>
    <row r="30" spans="1:14" s="49" customFormat="1" ht="18" customHeight="1" x14ac:dyDescent="0.35">
      <c r="A30" s="47"/>
      <c r="B30" s="762" t="s">
        <v>1427</v>
      </c>
      <c r="C30" s="763"/>
      <c r="D30" s="92">
        <f>SUM(D23:D29)</f>
        <v>122589928750.442</v>
      </c>
      <c r="E30" s="93">
        <f>SUM(E23:E29)</f>
        <v>26550032767.489998</v>
      </c>
      <c r="F30" s="93">
        <f>SUM(F23:F29)</f>
        <v>63600455721</v>
      </c>
      <c r="G30" s="287"/>
      <c r="H30" s="48"/>
      <c r="I30" s="48"/>
      <c r="J30" s="48"/>
      <c r="K30" s="48"/>
      <c r="L30" s="48"/>
      <c r="M30" s="48"/>
      <c r="N30" s="48"/>
    </row>
    <row r="31" spans="1:14" s="49" customFormat="1" ht="21" customHeight="1" x14ac:dyDescent="0.35">
      <c r="A31" s="47"/>
      <c r="B31" s="764" t="s">
        <v>2162</v>
      </c>
      <c r="C31" s="765"/>
      <c r="D31" s="765"/>
      <c r="E31" s="765"/>
      <c r="F31" s="766"/>
      <c r="G31" s="48"/>
      <c r="H31" s="48"/>
      <c r="I31" s="48"/>
      <c r="J31" s="48"/>
      <c r="K31" s="48"/>
      <c r="L31" s="48"/>
      <c r="M31" s="48"/>
      <c r="N31" s="48"/>
    </row>
    <row r="32" spans="1:14" s="49" customFormat="1" x14ac:dyDescent="0.35">
      <c r="A32" s="47"/>
      <c r="B32" s="48"/>
      <c r="C32" s="48"/>
      <c r="D32" s="50"/>
      <c r="E32" s="50"/>
      <c r="F32" s="50"/>
      <c r="G32" s="50"/>
      <c r="H32" s="50"/>
      <c r="J32" s="48"/>
      <c r="K32" s="48"/>
      <c r="L32" s="48"/>
      <c r="M32" s="48"/>
      <c r="N32" s="48"/>
    </row>
    <row r="33" spans="1:14" s="49" customFormat="1" ht="13.5" x14ac:dyDescent="0.35">
      <c r="A33" s="758" t="s">
        <v>1433</v>
      </c>
      <c r="B33" s="758"/>
      <c r="C33" s="758"/>
      <c r="D33" s="758"/>
      <c r="E33" s="758"/>
      <c r="F33" s="758"/>
      <c r="G33" s="758"/>
      <c r="H33" s="758"/>
      <c r="I33" s="760"/>
      <c r="J33" s="758"/>
      <c r="K33" s="758"/>
      <c r="L33" s="758"/>
      <c r="M33" s="48"/>
      <c r="N33" s="48"/>
    </row>
    <row r="34" spans="1:14" s="49" customFormat="1" ht="34.5" x14ac:dyDescent="0.35">
      <c r="A34" s="47"/>
      <c r="B34" s="57" t="s">
        <v>1434</v>
      </c>
      <c r="C34" s="57" t="s">
        <v>1416</v>
      </c>
      <c r="D34" s="57" t="s">
        <v>1418</v>
      </c>
      <c r="E34" s="62" t="s">
        <v>2524</v>
      </c>
      <c r="F34" s="62" t="s">
        <v>1436</v>
      </c>
      <c r="G34" s="62" t="s">
        <v>2523</v>
      </c>
      <c r="H34" s="62" t="s">
        <v>1438</v>
      </c>
      <c r="I34" s="455" t="s">
        <v>2687</v>
      </c>
      <c r="J34" s="455" t="s">
        <v>2881</v>
      </c>
      <c r="L34" s="48"/>
      <c r="M34" s="48"/>
      <c r="N34" s="48"/>
    </row>
    <row r="35" spans="1:14" s="49" customFormat="1" x14ac:dyDescent="0.35">
      <c r="A35" s="47"/>
      <c r="B35" s="45" t="s">
        <v>1905</v>
      </c>
      <c r="C35" s="67" t="s">
        <v>52</v>
      </c>
      <c r="D35" s="264">
        <f>72082062068+6956118582+1447759317</f>
        <v>80485939967</v>
      </c>
      <c r="E35" s="264">
        <v>21736657001</v>
      </c>
      <c r="F35" s="264">
        <v>28635400203</v>
      </c>
      <c r="G35" s="264">
        <f>67418485807-F36</f>
        <v>66493285308</v>
      </c>
      <c r="H35" s="264">
        <f>(67418485807-G36)+(50628480+30000000+981467446)</f>
        <v>67555381234</v>
      </c>
      <c r="I35" s="264">
        <v>67555381234</v>
      </c>
      <c r="J35" s="264">
        <v>68535258123</v>
      </c>
      <c r="K35" s="103"/>
      <c r="L35" s="48"/>
      <c r="M35" s="48"/>
      <c r="N35" s="48"/>
    </row>
    <row r="36" spans="1:14" s="49" customFormat="1" x14ac:dyDescent="0.35">
      <c r="A36" s="47"/>
      <c r="B36" s="288" t="s">
        <v>2279</v>
      </c>
      <c r="C36" s="289" t="s">
        <v>52</v>
      </c>
      <c r="D36" s="350">
        <v>925200499</v>
      </c>
      <c r="E36" s="264">
        <v>925200499</v>
      </c>
      <c r="F36" s="264">
        <v>925200499</v>
      </c>
      <c r="G36" s="264">
        <v>925200499</v>
      </c>
      <c r="H36" s="264">
        <v>925200499</v>
      </c>
      <c r="I36" s="264">
        <v>925200499</v>
      </c>
      <c r="J36" s="264">
        <v>925200499</v>
      </c>
      <c r="K36" s="103"/>
      <c r="L36" s="48"/>
      <c r="M36" s="48"/>
      <c r="N36" s="48"/>
    </row>
    <row r="37" spans="1:14" s="49" customFormat="1" x14ac:dyDescent="0.35">
      <c r="A37" s="47"/>
      <c r="B37" s="288" t="s">
        <v>1906</v>
      </c>
      <c r="C37" s="289" t="s">
        <v>116</v>
      </c>
      <c r="D37" s="350">
        <v>17864920612</v>
      </c>
      <c r="E37" s="264"/>
      <c r="F37" s="264">
        <v>3381789597</v>
      </c>
      <c r="G37" s="264">
        <f>3591770481-70000000</f>
        <v>3521770481</v>
      </c>
      <c r="H37" s="264">
        <f>3591770481-70000000</f>
        <v>3521770481</v>
      </c>
      <c r="I37" s="264">
        <v>3521770481</v>
      </c>
      <c r="J37" s="264">
        <v>3521770481</v>
      </c>
      <c r="K37" s="103"/>
      <c r="L37" s="48"/>
      <c r="M37" s="48"/>
      <c r="N37" s="48"/>
    </row>
    <row r="38" spans="1:14" s="49" customFormat="1" ht="20.25" customHeight="1" x14ac:dyDescent="0.35">
      <c r="A38" s="47"/>
      <c r="B38" s="290" t="s">
        <v>1907</v>
      </c>
      <c r="C38" s="289" t="s">
        <v>116</v>
      </c>
      <c r="D38" s="350">
        <v>658492846</v>
      </c>
      <c r="E38" s="264"/>
      <c r="F38" s="264"/>
      <c r="G38" s="264">
        <v>70000000</v>
      </c>
      <c r="H38" s="264">
        <v>70000000</v>
      </c>
      <c r="I38" s="264">
        <v>70000000</v>
      </c>
      <c r="J38" s="264">
        <v>70000000</v>
      </c>
      <c r="K38" s="103"/>
      <c r="L38" s="48"/>
      <c r="M38" s="48"/>
      <c r="N38" s="48"/>
    </row>
    <row r="39" spans="1:14" s="49" customFormat="1" x14ac:dyDescent="0.35">
      <c r="A39" s="47"/>
      <c r="B39" s="288" t="s">
        <v>1908</v>
      </c>
      <c r="C39" s="289" t="s">
        <v>60</v>
      </c>
      <c r="D39" s="264">
        <v>0</v>
      </c>
      <c r="E39" s="264"/>
      <c r="F39" s="264"/>
      <c r="G39" s="264"/>
      <c r="H39" s="264"/>
      <c r="I39" s="264"/>
      <c r="J39" s="264"/>
      <c r="K39" s="103"/>
      <c r="L39" s="48"/>
      <c r="M39" s="48"/>
      <c r="N39" s="48"/>
    </row>
    <row r="40" spans="1:14" s="49" customFormat="1" x14ac:dyDescent="0.35">
      <c r="A40" s="47"/>
      <c r="B40" s="288" t="s">
        <v>1909</v>
      </c>
      <c r="C40" s="289" t="s">
        <v>60</v>
      </c>
      <c r="D40" s="72">
        <v>7910104441</v>
      </c>
      <c r="E40" s="264"/>
      <c r="F40" s="264">
        <v>7910104441</v>
      </c>
      <c r="G40" s="264">
        <v>7910104441</v>
      </c>
      <c r="H40" s="264">
        <v>7910104441</v>
      </c>
      <c r="I40" s="264">
        <v>7910104441</v>
      </c>
      <c r="J40" s="264">
        <v>7910104441</v>
      </c>
      <c r="K40" s="103"/>
      <c r="L40" s="48"/>
      <c r="M40" s="48"/>
      <c r="N40" s="48"/>
    </row>
    <row r="41" spans="1:14" s="49" customFormat="1" x14ac:dyDescent="0.35">
      <c r="A41" s="47"/>
      <c r="B41" s="67" t="s">
        <v>1910</v>
      </c>
      <c r="C41" s="67" t="s">
        <v>52</v>
      </c>
      <c r="D41" s="350">
        <v>11780000000</v>
      </c>
      <c r="E41" s="264"/>
      <c r="F41" s="264">
        <v>7000000000</v>
      </c>
      <c r="G41" s="264">
        <v>7000000000</v>
      </c>
      <c r="H41" s="264">
        <f>7000000000+(104365113+34680170)</f>
        <v>7139045283</v>
      </c>
      <c r="I41" s="264">
        <v>7507618033</v>
      </c>
      <c r="J41" s="264">
        <v>7507618033</v>
      </c>
      <c r="K41" s="103"/>
      <c r="L41" s="48"/>
      <c r="M41" s="48"/>
      <c r="N41" s="48"/>
    </row>
    <row r="42" spans="1:14" s="49" customFormat="1" ht="24.75" customHeight="1" x14ac:dyDescent="0.35">
      <c r="A42" s="47"/>
      <c r="B42" s="101" t="s">
        <v>1911</v>
      </c>
      <c r="C42" s="67" t="s">
        <v>52</v>
      </c>
      <c r="D42" s="72">
        <v>0</v>
      </c>
      <c r="E42" s="264"/>
      <c r="F42" s="264"/>
      <c r="G42" s="264"/>
      <c r="H42" s="264"/>
      <c r="I42" s="48"/>
      <c r="J42" s="264"/>
      <c r="K42" s="103"/>
      <c r="L42" s="48"/>
      <c r="M42" s="48"/>
      <c r="N42" s="48"/>
    </row>
    <row r="43" spans="1:14" s="49" customFormat="1" ht="0.75" customHeight="1" x14ac:dyDescent="0.35">
      <c r="A43" s="47"/>
      <c r="B43" s="67"/>
      <c r="C43" s="67"/>
      <c r="D43" s="264"/>
      <c r="E43" s="264"/>
      <c r="F43" s="264"/>
      <c r="G43" s="264"/>
      <c r="H43" s="264"/>
      <c r="I43" s="48"/>
      <c r="J43" s="264"/>
      <c r="K43" s="103"/>
      <c r="L43" s="48"/>
      <c r="M43" s="48"/>
      <c r="N43" s="48"/>
    </row>
    <row r="44" spans="1:14" s="49" customFormat="1" hidden="1" x14ac:dyDescent="0.35">
      <c r="A44" s="47"/>
      <c r="B44" s="453"/>
      <c r="C44" s="453"/>
      <c r="D44" s="454"/>
      <c r="E44" s="264"/>
      <c r="F44" s="264"/>
      <c r="G44" s="264"/>
      <c r="H44" s="264"/>
      <c r="I44" s="48"/>
      <c r="J44" s="264"/>
      <c r="K44" s="103"/>
      <c r="L44" s="48"/>
      <c r="M44" s="48"/>
      <c r="N44" s="48"/>
    </row>
    <row r="45" spans="1:14" s="49" customFormat="1" hidden="1" x14ac:dyDescent="0.35">
      <c r="A45" s="47"/>
      <c r="B45" s="453"/>
      <c r="C45" s="453"/>
      <c r="D45" s="454"/>
      <c r="E45" s="264"/>
      <c r="F45" s="264"/>
      <c r="G45" s="264"/>
      <c r="H45" s="264"/>
      <c r="I45" s="48"/>
      <c r="J45" s="264"/>
      <c r="K45" s="103"/>
      <c r="L45" s="48"/>
      <c r="M45" s="48"/>
      <c r="N45" s="48"/>
    </row>
    <row r="46" spans="1:14" s="49" customFormat="1" hidden="1" x14ac:dyDescent="0.35">
      <c r="A46" s="47"/>
      <c r="B46" s="453"/>
      <c r="C46" s="453"/>
      <c r="D46" s="454"/>
      <c r="E46" s="264"/>
      <c r="F46" s="264"/>
      <c r="G46" s="264"/>
      <c r="H46" s="264"/>
      <c r="I46" s="48"/>
      <c r="J46" s="264"/>
      <c r="K46" s="103"/>
      <c r="L46" s="48"/>
      <c r="M46" s="48"/>
      <c r="N46" s="48"/>
    </row>
    <row r="47" spans="1:14" s="49" customFormat="1" ht="28.5" customHeight="1" x14ac:dyDescent="0.35">
      <c r="A47" s="47"/>
      <c r="B47" s="57" t="s">
        <v>1427</v>
      </c>
      <c r="C47" s="57"/>
      <c r="D47" s="57">
        <f>SUM(D35:D46)</f>
        <v>119624658365</v>
      </c>
      <c r="E47" s="93">
        <f>SUM(E35:E46)</f>
        <v>22661857500</v>
      </c>
      <c r="F47" s="93">
        <f>SUM(F35:F46)</f>
        <v>47852494740</v>
      </c>
      <c r="G47" s="93">
        <f>SUM(G35:G46)</f>
        <v>85920360729</v>
      </c>
      <c r="H47" s="93">
        <f>SUM(H35:H46)</f>
        <v>87121501938</v>
      </c>
      <c r="I47" s="93">
        <f>SUM(I35:I41)</f>
        <v>87490074688</v>
      </c>
      <c r="J47" s="93">
        <f>SUM(J35:J46)</f>
        <v>88469951577</v>
      </c>
      <c r="K47" s="103"/>
      <c r="L47" s="48"/>
      <c r="M47" s="48"/>
      <c r="N47" s="48"/>
    </row>
    <row r="48" spans="1:14" s="49" customFormat="1" ht="39.75" customHeight="1" x14ac:dyDescent="0.35">
      <c r="A48" s="47"/>
      <c r="B48" s="767" t="s">
        <v>2879</v>
      </c>
      <c r="C48" s="768"/>
      <c r="D48" s="768"/>
      <c r="E48" s="768"/>
      <c r="F48" s="768"/>
      <c r="G48" s="768"/>
      <c r="H48" s="768"/>
      <c r="I48" s="768"/>
      <c r="J48" s="456"/>
      <c r="K48" s="103"/>
      <c r="L48" s="48"/>
      <c r="M48" s="48"/>
      <c r="N48" s="48"/>
    </row>
    <row r="49" spans="1:14" s="49" customFormat="1" ht="15.75" hidden="1" customHeight="1" x14ac:dyDescent="0.35">
      <c r="A49" s="47"/>
      <c r="B49" s="61"/>
      <c r="C49" s="61"/>
      <c r="D49" s="61"/>
      <c r="E49" s="61"/>
      <c r="F49" s="61"/>
      <c r="G49" s="61"/>
      <c r="H49" s="61"/>
      <c r="I49" s="61"/>
      <c r="J49" s="61"/>
      <c r="K49" s="61"/>
      <c r="L49" s="48"/>
      <c r="M49" s="48"/>
      <c r="N49" s="48"/>
    </row>
    <row r="50" spans="1:14" s="49" customFormat="1" ht="2.25" hidden="1" customHeight="1" x14ac:dyDescent="0.35">
      <c r="A50" s="761" t="s">
        <v>1441</v>
      </c>
      <c r="B50" s="761"/>
      <c r="C50" s="761"/>
      <c r="D50" s="761"/>
      <c r="E50" s="761"/>
      <c r="F50" s="761"/>
      <c r="G50" s="761"/>
      <c r="H50" s="761"/>
      <c r="I50" s="761"/>
      <c r="J50" s="761"/>
      <c r="K50" s="761"/>
      <c r="L50" s="761"/>
      <c r="M50" s="48"/>
      <c r="N50" s="48"/>
    </row>
    <row r="51" spans="1:14" s="49" customFormat="1" ht="23" hidden="1" x14ac:dyDescent="0.35">
      <c r="A51" s="47"/>
      <c r="B51" s="57" t="s">
        <v>1442</v>
      </c>
      <c r="C51" s="57" t="s">
        <v>1416</v>
      </c>
      <c r="D51" s="57" t="s">
        <v>1419</v>
      </c>
      <c r="E51" s="62" t="s">
        <v>1443</v>
      </c>
      <c r="F51" s="62" t="s">
        <v>1444</v>
      </c>
      <c r="G51" s="62" t="s">
        <v>1445</v>
      </c>
      <c r="H51" s="62" t="s">
        <v>1446</v>
      </c>
      <c r="I51" s="62" t="s">
        <v>1447</v>
      </c>
      <c r="J51" s="62" t="s">
        <v>1448</v>
      </c>
      <c r="K51" s="103"/>
      <c r="L51" s="48"/>
      <c r="M51" s="48"/>
      <c r="N51" s="48"/>
    </row>
    <row r="52" spans="1:14" s="49" customFormat="1" hidden="1" x14ac:dyDescent="0.35">
      <c r="A52" s="47"/>
      <c r="B52" s="45"/>
      <c r="C52" s="45"/>
      <c r="D52" s="72"/>
      <c r="E52" s="72"/>
      <c r="F52" s="72"/>
      <c r="G52" s="72"/>
      <c r="H52" s="72"/>
      <c r="I52" s="72"/>
      <c r="J52" s="72"/>
      <c r="K52" s="103"/>
      <c r="L52" s="48"/>
      <c r="M52" s="48"/>
      <c r="N52" s="48"/>
    </row>
    <row r="53" spans="1:14" s="49" customFormat="1" hidden="1" x14ac:dyDescent="0.35">
      <c r="A53" s="47"/>
      <c r="B53" s="45"/>
      <c r="C53" s="45"/>
      <c r="D53" s="69"/>
      <c r="E53" s="72"/>
      <c r="F53" s="72"/>
      <c r="G53" s="72"/>
      <c r="H53" s="72"/>
      <c r="I53" s="72"/>
      <c r="J53" s="72"/>
      <c r="K53" s="103"/>
      <c r="L53" s="48"/>
      <c r="M53" s="48"/>
      <c r="N53" s="48"/>
    </row>
    <row r="54" spans="1:14" s="49" customFormat="1" hidden="1" x14ac:dyDescent="0.35">
      <c r="A54" s="47"/>
      <c r="B54" s="45"/>
      <c r="C54" s="45"/>
      <c r="D54" s="69"/>
      <c r="E54" s="72"/>
      <c r="F54" s="72"/>
      <c r="G54" s="72"/>
      <c r="H54" s="72"/>
      <c r="I54" s="72"/>
      <c r="J54" s="72"/>
      <c r="K54" s="103"/>
      <c r="L54" s="48"/>
      <c r="M54" s="48"/>
      <c r="N54" s="48"/>
    </row>
    <row r="55" spans="1:14" s="49" customFormat="1" hidden="1" x14ac:dyDescent="0.35">
      <c r="A55" s="47"/>
      <c r="B55" s="45"/>
      <c r="C55" s="45"/>
      <c r="D55" s="69"/>
      <c r="E55" s="72"/>
      <c r="F55" s="72"/>
      <c r="G55" s="72"/>
      <c r="H55" s="72"/>
      <c r="I55" s="72"/>
      <c r="J55" s="72"/>
      <c r="K55" s="103"/>
      <c r="L55" s="48"/>
      <c r="M55" s="48"/>
      <c r="N55" s="48"/>
    </row>
    <row r="56" spans="1:14" s="49" customFormat="1" ht="5.25" hidden="1" customHeight="1" x14ac:dyDescent="0.35">
      <c r="A56" s="47"/>
      <c r="B56" s="45"/>
      <c r="C56" s="45"/>
      <c r="D56" s="69"/>
      <c r="E56" s="72"/>
      <c r="F56" s="72"/>
      <c r="G56" s="72"/>
      <c r="H56" s="72"/>
      <c r="I56" s="72"/>
      <c r="J56" s="72"/>
      <c r="K56" s="103"/>
      <c r="L56" s="48"/>
      <c r="M56" s="48"/>
      <c r="N56" s="48"/>
    </row>
    <row r="57" spans="1:14" s="49" customFormat="1" ht="21" hidden="1" customHeight="1" x14ac:dyDescent="0.35">
      <c r="A57" s="47"/>
      <c r="B57" s="45"/>
      <c r="C57" s="45"/>
      <c r="D57" s="70"/>
      <c r="E57" s="72"/>
      <c r="F57" s="72"/>
      <c r="G57" s="72"/>
      <c r="H57" s="72"/>
      <c r="I57" s="72"/>
      <c r="J57" s="72"/>
      <c r="K57" s="103"/>
      <c r="L57" s="48"/>
      <c r="M57" s="48"/>
      <c r="N57" s="48"/>
    </row>
    <row r="58" spans="1:14" s="49" customFormat="1" hidden="1" x14ac:dyDescent="0.35">
      <c r="A58" s="47"/>
      <c r="B58" s="45"/>
      <c r="C58" s="45"/>
      <c r="D58" s="69"/>
      <c r="E58" s="72"/>
      <c r="F58" s="72"/>
      <c r="G58" s="72"/>
      <c r="H58" s="72"/>
      <c r="I58" s="72"/>
      <c r="J58" s="72"/>
      <c r="K58" s="103"/>
      <c r="L58" s="48"/>
      <c r="M58" s="48"/>
      <c r="N58" s="48"/>
    </row>
    <row r="59" spans="1:14" s="49" customFormat="1" hidden="1" x14ac:dyDescent="0.35">
      <c r="A59" s="47"/>
      <c r="B59" s="45"/>
      <c r="C59" s="45"/>
      <c r="D59" s="69"/>
      <c r="E59" s="72"/>
      <c r="F59" s="72"/>
      <c r="G59" s="72"/>
      <c r="H59" s="72"/>
      <c r="I59" s="72"/>
      <c r="J59" s="72"/>
      <c r="K59" s="103"/>
      <c r="L59" s="48"/>
      <c r="M59" s="48"/>
      <c r="N59" s="48"/>
    </row>
    <row r="60" spans="1:14" s="49" customFormat="1" hidden="1" x14ac:dyDescent="0.35">
      <c r="A60" s="47"/>
      <c r="B60" s="45"/>
      <c r="C60" s="45"/>
      <c r="D60" s="69"/>
      <c r="E60" s="72"/>
      <c r="F60" s="72"/>
      <c r="G60" s="72"/>
      <c r="H60" s="72"/>
      <c r="I60" s="72"/>
      <c r="J60" s="72"/>
      <c r="K60" s="103"/>
      <c r="L60" s="48"/>
      <c r="M60" s="48"/>
      <c r="N60" s="48"/>
    </row>
    <row r="61" spans="1:14" s="49" customFormat="1" hidden="1" x14ac:dyDescent="0.35">
      <c r="A61" s="47"/>
      <c r="B61" s="45"/>
      <c r="C61" s="45"/>
      <c r="D61" s="69"/>
      <c r="E61" s="72"/>
      <c r="F61" s="72"/>
      <c r="G61" s="72"/>
      <c r="H61" s="72"/>
      <c r="I61" s="72"/>
      <c r="J61" s="72"/>
      <c r="K61" s="103"/>
      <c r="L61" s="48"/>
      <c r="M61" s="48"/>
      <c r="N61" s="48"/>
    </row>
    <row r="62" spans="1:14" s="49" customFormat="1" hidden="1" x14ac:dyDescent="0.35">
      <c r="A62" s="47"/>
      <c r="B62" s="45"/>
      <c r="C62" s="45"/>
      <c r="D62" s="69"/>
      <c r="E62" s="72"/>
      <c r="F62" s="72"/>
      <c r="G62" s="72"/>
      <c r="H62" s="72"/>
      <c r="I62" s="72"/>
      <c r="J62" s="72"/>
      <c r="K62" s="103"/>
      <c r="L62" s="48"/>
      <c r="M62" s="48"/>
      <c r="N62" s="48"/>
    </row>
    <row r="63" spans="1:14" s="49" customFormat="1" hidden="1" x14ac:dyDescent="0.35">
      <c r="A63" s="47"/>
      <c r="B63" s="45"/>
      <c r="C63" s="45"/>
      <c r="D63" s="69"/>
      <c r="E63" s="72"/>
      <c r="F63" s="72"/>
      <c r="G63" s="72"/>
      <c r="H63" s="72"/>
      <c r="I63" s="72"/>
      <c r="J63" s="72"/>
      <c r="K63" s="103"/>
      <c r="L63" s="48"/>
      <c r="M63" s="48"/>
      <c r="N63" s="48"/>
    </row>
    <row r="64" spans="1:14" s="49" customFormat="1" hidden="1" x14ac:dyDescent="0.35">
      <c r="A64" s="47"/>
      <c r="B64" s="754" t="s">
        <v>1427</v>
      </c>
      <c r="C64" s="755"/>
      <c r="D64" s="65">
        <f t="shared" ref="D64:J64" si="7">SUM(D52:D63)</f>
        <v>0</v>
      </c>
      <c r="E64" s="73">
        <f t="shared" si="7"/>
        <v>0</v>
      </c>
      <c r="F64" s="73">
        <f t="shared" si="7"/>
        <v>0</v>
      </c>
      <c r="G64" s="73">
        <f t="shared" si="7"/>
        <v>0</v>
      </c>
      <c r="H64" s="73">
        <f t="shared" si="7"/>
        <v>0</v>
      </c>
      <c r="I64" s="73">
        <f t="shared" si="7"/>
        <v>0</v>
      </c>
      <c r="J64" s="73">
        <f t="shared" si="7"/>
        <v>0</v>
      </c>
      <c r="K64" s="103"/>
      <c r="L64" s="48"/>
      <c r="M64" s="48"/>
      <c r="N64" s="48"/>
    </row>
    <row r="65" spans="1:14" s="49" customFormat="1" hidden="1" x14ac:dyDescent="0.35">
      <c r="A65" s="47"/>
      <c r="B65" s="771" t="s">
        <v>1432</v>
      </c>
      <c r="C65" s="771"/>
      <c r="D65" s="771"/>
      <c r="E65" s="771"/>
      <c r="F65" s="771"/>
      <c r="G65" s="771"/>
      <c r="H65" s="771"/>
      <c r="I65" s="771"/>
      <c r="J65" s="771"/>
      <c r="K65" s="103"/>
      <c r="L65" s="48"/>
      <c r="M65" s="48"/>
      <c r="N65" s="48"/>
    </row>
    <row r="66" spans="1:14" s="49" customFormat="1" hidden="1" x14ac:dyDescent="0.35">
      <c r="A66" s="761" t="s">
        <v>1449</v>
      </c>
      <c r="B66" s="761"/>
      <c r="C66" s="761"/>
      <c r="D66" s="761"/>
      <c r="E66" s="761"/>
      <c r="F66" s="761"/>
      <c r="G66" s="761"/>
      <c r="H66" s="761"/>
      <c r="I66" s="761"/>
      <c r="J66" s="761"/>
      <c r="K66" s="761"/>
      <c r="L66" s="761"/>
      <c r="M66" s="48"/>
      <c r="N66" s="48"/>
    </row>
    <row r="67" spans="1:14" s="49" customFormat="1" ht="42" hidden="1" customHeight="1" x14ac:dyDescent="0.35">
      <c r="A67" s="47"/>
      <c r="B67" s="57" t="s">
        <v>1450</v>
      </c>
      <c r="C67" s="57" t="s">
        <v>1416</v>
      </c>
      <c r="D67" s="57" t="s">
        <v>1420</v>
      </c>
      <c r="E67" s="62" t="s">
        <v>1451</v>
      </c>
      <c r="F67" s="62" t="s">
        <v>1452</v>
      </c>
      <c r="G67" s="62" t="s">
        <v>1453</v>
      </c>
      <c r="H67" s="62" t="s">
        <v>1454</v>
      </c>
      <c r="I67" s="62" t="s">
        <v>1455</v>
      </c>
      <c r="J67" s="62" t="s">
        <v>1456</v>
      </c>
      <c r="K67" s="61"/>
      <c r="L67" s="61"/>
      <c r="M67" s="48"/>
      <c r="N67" s="48"/>
    </row>
    <row r="68" spans="1:14" s="49" customFormat="1" ht="23.25" hidden="1" customHeight="1" x14ac:dyDescent="0.35">
      <c r="A68" s="47"/>
      <c r="B68" s="45"/>
      <c r="C68" s="45"/>
      <c r="D68" s="72"/>
      <c r="E68" s="72"/>
      <c r="F68" s="72"/>
      <c r="G68" s="72"/>
      <c r="H68" s="72"/>
      <c r="I68" s="72"/>
      <c r="J68" s="72"/>
      <c r="K68" s="61"/>
      <c r="L68" s="61"/>
      <c r="M68" s="48"/>
      <c r="N68" s="48"/>
    </row>
    <row r="69" spans="1:14" s="49" customFormat="1" ht="39.75" hidden="1" customHeight="1" x14ac:dyDescent="0.35">
      <c r="A69" s="47"/>
      <c r="B69" s="45"/>
      <c r="C69" s="45"/>
      <c r="D69" s="72"/>
      <c r="E69" s="72"/>
      <c r="F69" s="72"/>
      <c r="G69" s="72"/>
      <c r="H69" s="72"/>
      <c r="I69" s="72"/>
      <c r="J69" s="72"/>
      <c r="K69" s="61"/>
      <c r="L69" s="61"/>
      <c r="M69" s="48"/>
      <c r="N69" s="48"/>
    </row>
    <row r="70" spans="1:14" s="49" customFormat="1" hidden="1" x14ac:dyDescent="0.35">
      <c r="A70" s="47"/>
      <c r="B70" s="45"/>
      <c r="C70" s="45"/>
      <c r="D70" s="72"/>
      <c r="E70" s="72"/>
      <c r="F70" s="72"/>
      <c r="G70" s="72"/>
      <c r="H70" s="72"/>
      <c r="I70" s="72"/>
      <c r="J70" s="72"/>
      <c r="K70" s="61"/>
      <c r="L70" s="61"/>
      <c r="M70" s="48"/>
      <c r="N70" s="48"/>
    </row>
    <row r="71" spans="1:14" s="49" customFormat="1" ht="24.75" hidden="1" customHeight="1" x14ac:dyDescent="0.35">
      <c r="A71" s="47"/>
      <c r="B71" s="45"/>
      <c r="C71" s="45"/>
      <c r="D71" s="72"/>
      <c r="E71" s="72"/>
      <c r="F71" s="72"/>
      <c r="G71" s="72"/>
      <c r="H71" s="72"/>
      <c r="I71" s="72"/>
      <c r="J71" s="72"/>
      <c r="K71" s="61"/>
      <c r="L71" s="61"/>
      <c r="M71" s="48"/>
      <c r="N71" s="48"/>
    </row>
    <row r="72" spans="1:14" s="49" customFormat="1" ht="26.25" hidden="1" customHeight="1" x14ac:dyDescent="0.35">
      <c r="A72" s="47"/>
      <c r="B72" s="45"/>
      <c r="C72" s="45"/>
      <c r="D72" s="72"/>
      <c r="E72" s="72"/>
      <c r="F72" s="72"/>
      <c r="G72" s="72"/>
      <c r="H72" s="72"/>
      <c r="I72" s="72"/>
      <c r="J72" s="72"/>
      <c r="K72" s="61"/>
      <c r="L72" s="61"/>
      <c r="M72" s="48"/>
      <c r="N72" s="48"/>
    </row>
    <row r="73" spans="1:14" s="49" customFormat="1" ht="27" hidden="1" customHeight="1" x14ac:dyDescent="0.35">
      <c r="A73" s="47"/>
      <c r="B73" s="45"/>
      <c r="C73" s="45"/>
      <c r="D73" s="72"/>
      <c r="E73" s="72"/>
      <c r="F73" s="72"/>
      <c r="G73" s="72"/>
      <c r="H73" s="72"/>
      <c r="I73" s="72"/>
      <c r="J73" s="72"/>
      <c r="K73" s="61"/>
      <c r="L73" s="61"/>
      <c r="M73" s="48"/>
      <c r="N73" s="48"/>
    </row>
    <row r="74" spans="1:14" s="49" customFormat="1" ht="25.5" hidden="1" customHeight="1" x14ac:dyDescent="0.35">
      <c r="A74" s="47"/>
      <c r="B74" s="45"/>
      <c r="C74" s="45"/>
      <c r="D74" s="72"/>
      <c r="E74" s="72"/>
      <c r="F74" s="72"/>
      <c r="G74" s="72"/>
      <c r="H74" s="72"/>
      <c r="I74" s="72"/>
      <c r="J74" s="72"/>
      <c r="K74" s="61"/>
      <c r="L74" s="61"/>
      <c r="M74" s="48"/>
      <c r="N74" s="48"/>
    </row>
    <row r="75" spans="1:14" s="49" customFormat="1" hidden="1" x14ac:dyDescent="0.35">
      <c r="A75" s="47"/>
      <c r="B75" s="45"/>
      <c r="C75" s="45"/>
      <c r="D75" s="72"/>
      <c r="E75" s="72"/>
      <c r="F75" s="72"/>
      <c r="G75" s="72"/>
      <c r="H75" s="72"/>
      <c r="I75" s="72"/>
      <c r="J75" s="72"/>
      <c r="K75" s="61"/>
      <c r="L75" s="61"/>
      <c r="M75" s="48"/>
      <c r="N75" s="48"/>
    </row>
    <row r="76" spans="1:14" s="49" customFormat="1" hidden="1" x14ac:dyDescent="0.35">
      <c r="A76" s="47"/>
      <c r="B76" s="45"/>
      <c r="C76" s="45"/>
      <c r="D76" s="72"/>
      <c r="E76" s="72"/>
      <c r="F76" s="72"/>
      <c r="G76" s="72"/>
      <c r="H76" s="72"/>
      <c r="I76" s="72"/>
      <c r="J76" s="72"/>
      <c r="K76" s="61"/>
      <c r="L76" s="61"/>
      <c r="M76" s="48"/>
      <c r="N76" s="48"/>
    </row>
    <row r="77" spans="1:14" s="49" customFormat="1" hidden="1" x14ac:dyDescent="0.35">
      <c r="A77" s="47"/>
      <c r="B77" s="45"/>
      <c r="C77" s="45"/>
      <c r="D77" s="72"/>
      <c r="E77" s="72"/>
      <c r="F77" s="72"/>
      <c r="G77" s="72"/>
      <c r="H77" s="72"/>
      <c r="I77" s="72"/>
      <c r="J77" s="72"/>
      <c r="K77" s="61"/>
      <c r="L77" s="61"/>
      <c r="M77" s="48"/>
      <c r="N77" s="48"/>
    </row>
    <row r="78" spans="1:14" s="49" customFormat="1" hidden="1" x14ac:dyDescent="0.35">
      <c r="A78" s="47"/>
      <c r="B78" s="45"/>
      <c r="C78" s="45"/>
      <c r="D78" s="72"/>
      <c r="E78" s="72"/>
      <c r="F78" s="72"/>
      <c r="G78" s="72"/>
      <c r="H78" s="72"/>
      <c r="I78" s="72"/>
      <c r="J78" s="72"/>
      <c r="K78" s="61"/>
      <c r="L78" s="61"/>
      <c r="M78" s="48"/>
      <c r="N78" s="48"/>
    </row>
    <row r="79" spans="1:14" s="49" customFormat="1" hidden="1" x14ac:dyDescent="0.35">
      <c r="A79" s="47"/>
      <c r="B79" s="45"/>
      <c r="C79" s="45"/>
      <c r="D79" s="72"/>
      <c r="E79" s="72"/>
      <c r="F79" s="72"/>
      <c r="G79" s="72"/>
      <c r="H79" s="72"/>
      <c r="I79" s="72"/>
      <c r="J79" s="72"/>
      <c r="K79" s="61"/>
      <c r="L79" s="61"/>
      <c r="M79" s="48"/>
      <c r="N79" s="48"/>
    </row>
    <row r="80" spans="1:14" s="49" customFormat="1" hidden="1" x14ac:dyDescent="0.35">
      <c r="A80" s="47"/>
      <c r="B80" s="754" t="s">
        <v>1427</v>
      </c>
      <c r="C80" s="755"/>
      <c r="D80" s="65">
        <f t="shared" ref="D80:J80" si="8">SUM(D68:D79)</f>
        <v>0</v>
      </c>
      <c r="E80" s="73">
        <f t="shared" si="8"/>
        <v>0</v>
      </c>
      <c r="F80" s="73">
        <f t="shared" si="8"/>
        <v>0</v>
      </c>
      <c r="G80" s="73">
        <f t="shared" si="8"/>
        <v>0</v>
      </c>
      <c r="H80" s="73">
        <f t="shared" si="8"/>
        <v>0</v>
      </c>
      <c r="I80" s="73">
        <f t="shared" si="8"/>
        <v>0</v>
      </c>
      <c r="J80" s="73">
        <f t="shared" si="8"/>
        <v>0</v>
      </c>
      <c r="K80" s="61"/>
      <c r="L80" s="61"/>
      <c r="M80" s="48"/>
      <c r="N80" s="48"/>
    </row>
    <row r="81" spans="1:14" s="49" customFormat="1" hidden="1" x14ac:dyDescent="0.35">
      <c r="A81" s="47"/>
      <c r="B81" s="771" t="s">
        <v>1432</v>
      </c>
      <c r="C81" s="771"/>
      <c r="D81" s="771"/>
      <c r="E81" s="771"/>
      <c r="F81" s="771"/>
      <c r="G81" s="771"/>
      <c r="H81" s="771"/>
      <c r="I81" s="771"/>
      <c r="J81" s="771"/>
      <c r="K81" s="61"/>
      <c r="L81" s="61"/>
      <c r="M81" s="48"/>
      <c r="N81" s="48"/>
    </row>
    <row r="82" spans="1:14" s="49" customFormat="1" x14ac:dyDescent="0.35">
      <c r="A82" s="47"/>
      <c r="B82" s="666"/>
      <c r="C82" s="659"/>
      <c r="D82" s="659"/>
      <c r="E82" s="659"/>
      <c r="F82" s="61"/>
      <c r="G82" s="61"/>
      <c r="H82" s="61"/>
      <c r="I82" s="61"/>
      <c r="J82" s="61"/>
      <c r="K82" s="61"/>
      <c r="L82" s="61"/>
      <c r="M82" s="48"/>
      <c r="N82" s="48"/>
    </row>
    <row r="83" spans="1:14" s="49" customFormat="1" ht="13.5" x14ac:dyDescent="0.35">
      <c r="A83" s="758" t="s">
        <v>1441</v>
      </c>
      <c r="B83" s="758"/>
      <c r="C83" s="758"/>
      <c r="D83" s="758"/>
      <c r="E83" s="758"/>
      <c r="F83" s="758"/>
      <c r="G83" s="758"/>
      <c r="H83" s="758"/>
      <c r="I83" s="760"/>
      <c r="J83" s="758"/>
      <c r="K83" s="758"/>
      <c r="L83" s="758"/>
      <c r="M83" s="48"/>
      <c r="N83" s="48"/>
    </row>
    <row r="84" spans="1:14" s="49" customFormat="1" ht="34.5" x14ac:dyDescent="0.35">
      <c r="A84" s="47"/>
      <c r="B84" s="57" t="s">
        <v>1434</v>
      </c>
      <c r="C84" s="57" t="s">
        <v>1416</v>
      </c>
      <c r="D84" s="57" t="s">
        <v>1419</v>
      </c>
      <c r="E84" s="62" t="s">
        <v>2848</v>
      </c>
      <c r="F84" s="62" t="s">
        <v>2849</v>
      </c>
      <c r="G84" s="62" t="s">
        <v>2850</v>
      </c>
      <c r="H84" s="62" t="s">
        <v>1446</v>
      </c>
      <c r="I84" s="455" t="s">
        <v>2851</v>
      </c>
      <c r="J84" s="455" t="s">
        <v>1448</v>
      </c>
      <c r="L84" s="48"/>
      <c r="M84" s="48"/>
      <c r="N84" s="48"/>
    </row>
    <row r="85" spans="1:14" s="49" customFormat="1" x14ac:dyDescent="0.35">
      <c r="A85" s="47"/>
      <c r="B85" s="45" t="s">
        <v>1905</v>
      </c>
      <c r="C85" s="67" t="s">
        <v>52</v>
      </c>
      <c r="D85" s="264">
        <f>+'Cierre Financiero 2026'!H67+'Cierre Financiero 2026'!D70</f>
        <v>55563700000</v>
      </c>
      <c r="E85" s="264"/>
      <c r="F85" s="264"/>
      <c r="G85" s="264"/>
      <c r="H85" s="264"/>
      <c r="I85" s="264"/>
      <c r="J85" s="264"/>
      <c r="K85" s="103"/>
      <c r="L85" s="48"/>
      <c r="M85" s="48"/>
      <c r="N85" s="48"/>
    </row>
    <row r="86" spans="1:14" s="49" customFormat="1" x14ac:dyDescent="0.35">
      <c r="A86" s="47"/>
      <c r="B86" s="288" t="s">
        <v>2279</v>
      </c>
      <c r="C86" s="289" t="s">
        <v>52</v>
      </c>
      <c r="D86" s="350">
        <f>+'Cierre Financiero 2026'!J67</f>
        <v>1200000000</v>
      </c>
      <c r="E86" s="264"/>
      <c r="F86" s="264"/>
      <c r="G86" s="264"/>
      <c r="H86" s="264"/>
      <c r="I86" s="264"/>
      <c r="J86" s="264"/>
      <c r="K86" s="103"/>
      <c r="L86" s="48"/>
      <c r="M86" s="48"/>
      <c r="N86" s="48"/>
    </row>
    <row r="87" spans="1:14" s="49" customFormat="1" x14ac:dyDescent="0.35">
      <c r="A87" s="47"/>
      <c r="B87" s="288" t="s">
        <v>1906</v>
      </c>
      <c r="C87" s="289" t="s">
        <v>116</v>
      </c>
      <c r="D87" s="350">
        <f>+'Cierre Financiero 2026'!E67</f>
        <v>28230605027</v>
      </c>
      <c r="E87" s="264"/>
      <c r="F87" s="264"/>
      <c r="G87" s="264"/>
      <c r="H87" s="264"/>
      <c r="I87" s="264"/>
      <c r="J87" s="264"/>
      <c r="K87" s="103"/>
      <c r="L87" s="48"/>
      <c r="M87" s="48"/>
      <c r="N87" s="48"/>
    </row>
    <row r="88" spans="1:14" s="49" customFormat="1" ht="20.25" customHeight="1" x14ac:dyDescent="0.35">
      <c r="A88" s="47"/>
      <c r="B88" s="290" t="s">
        <v>1907</v>
      </c>
      <c r="C88" s="289" t="s">
        <v>116</v>
      </c>
      <c r="D88" s="350">
        <f>+'Cierre Financiero 2026'!F67</f>
        <v>588500000</v>
      </c>
      <c r="E88" s="264"/>
      <c r="F88" s="264"/>
      <c r="G88" s="264"/>
      <c r="H88" s="264"/>
      <c r="I88" s="264"/>
      <c r="J88" s="264"/>
      <c r="K88" s="103"/>
      <c r="L88" s="48"/>
      <c r="M88" s="48"/>
      <c r="N88" s="48"/>
    </row>
    <row r="89" spans="1:14" s="49" customFormat="1" x14ac:dyDescent="0.35">
      <c r="A89" s="47"/>
      <c r="B89" s="288" t="s">
        <v>1908</v>
      </c>
      <c r="C89" s="289" t="s">
        <v>60</v>
      </c>
      <c r="D89" s="264">
        <v>0</v>
      </c>
      <c r="E89" s="264"/>
      <c r="F89" s="264"/>
      <c r="G89" s="264"/>
      <c r="H89" s="264"/>
      <c r="I89" s="264"/>
      <c r="J89" s="264"/>
      <c r="K89" s="103"/>
      <c r="L89" s="48"/>
      <c r="M89" s="48"/>
      <c r="N89" s="48"/>
    </row>
    <row r="90" spans="1:14" s="49" customFormat="1" x14ac:dyDescent="0.35">
      <c r="A90" s="47"/>
      <c r="B90" s="288" t="s">
        <v>1909</v>
      </c>
      <c r="C90" s="289" t="s">
        <v>60</v>
      </c>
      <c r="D90" s="72">
        <v>0</v>
      </c>
      <c r="E90" s="264"/>
      <c r="F90" s="264"/>
      <c r="G90" s="264"/>
      <c r="H90" s="264"/>
      <c r="I90" s="264"/>
      <c r="J90" s="264"/>
      <c r="K90" s="103"/>
      <c r="L90" s="48"/>
      <c r="M90" s="48"/>
      <c r="N90" s="48"/>
    </row>
    <row r="91" spans="1:14" s="49" customFormat="1" x14ac:dyDescent="0.35">
      <c r="A91" s="47"/>
      <c r="B91" s="67" t="s">
        <v>1910</v>
      </c>
      <c r="C91" s="67" t="s">
        <v>52</v>
      </c>
      <c r="D91" s="350">
        <f>+'Cierre Financiero 2026'!I67+'Cierre Financiero 2026'!D74</f>
        <v>11100000000</v>
      </c>
      <c r="E91" s="264"/>
      <c r="F91" s="264"/>
      <c r="G91" s="264"/>
      <c r="H91" s="264"/>
      <c r="I91" s="264"/>
      <c r="J91" s="264"/>
      <c r="K91" s="103"/>
      <c r="L91" s="48"/>
      <c r="M91" s="48"/>
      <c r="N91" s="48"/>
    </row>
    <row r="92" spans="1:14" s="49" customFormat="1" ht="24.75" customHeight="1" x14ac:dyDescent="0.35">
      <c r="A92" s="47"/>
      <c r="B92" s="101" t="s">
        <v>1911</v>
      </c>
      <c r="C92" s="67" t="s">
        <v>52</v>
      </c>
      <c r="D92" s="72">
        <v>0</v>
      </c>
      <c r="E92" s="264"/>
      <c r="F92" s="264"/>
      <c r="G92" s="264"/>
      <c r="H92" s="264"/>
      <c r="I92" s="48"/>
      <c r="J92" s="264"/>
      <c r="K92" s="103"/>
      <c r="L92" s="48"/>
      <c r="M92" s="48"/>
      <c r="N92" s="48"/>
    </row>
    <row r="93" spans="1:14" s="49" customFormat="1" ht="0.75" customHeight="1" x14ac:dyDescent="0.35">
      <c r="A93" s="47"/>
      <c r="B93" s="67"/>
      <c r="C93" s="67"/>
      <c r="D93" s="264"/>
      <c r="E93" s="264"/>
      <c r="F93" s="264"/>
      <c r="G93" s="264"/>
      <c r="H93" s="264"/>
      <c r="I93" s="48"/>
      <c r="J93" s="264"/>
      <c r="K93" s="103"/>
      <c r="L93" s="48"/>
      <c r="M93" s="48"/>
      <c r="N93" s="48"/>
    </row>
    <row r="94" spans="1:14" s="49" customFormat="1" hidden="1" x14ac:dyDescent="0.35">
      <c r="A94" s="47"/>
      <c r="B94" s="453"/>
      <c r="C94" s="453"/>
      <c r="D94" s="454"/>
      <c r="E94" s="264"/>
      <c r="F94" s="264"/>
      <c r="G94" s="264"/>
      <c r="H94" s="264"/>
      <c r="I94" s="48"/>
      <c r="J94" s="264"/>
      <c r="K94" s="103"/>
      <c r="L94" s="48"/>
      <c r="M94" s="48"/>
      <c r="N94" s="48"/>
    </row>
    <row r="95" spans="1:14" s="49" customFormat="1" hidden="1" x14ac:dyDescent="0.35">
      <c r="A95" s="47"/>
      <c r="B95" s="453"/>
      <c r="C95" s="453"/>
      <c r="D95" s="454"/>
      <c r="E95" s="264"/>
      <c r="F95" s="264"/>
      <c r="G95" s="264"/>
      <c r="H95" s="264"/>
      <c r="I95" s="48"/>
      <c r="J95" s="264"/>
      <c r="K95" s="103"/>
      <c r="L95" s="48"/>
      <c r="M95" s="48"/>
      <c r="N95" s="48"/>
    </row>
    <row r="96" spans="1:14" s="49" customFormat="1" hidden="1" x14ac:dyDescent="0.35">
      <c r="A96" s="47"/>
      <c r="B96" s="453"/>
      <c r="C96" s="453"/>
      <c r="D96" s="454"/>
      <c r="E96" s="264"/>
      <c r="F96" s="264"/>
      <c r="G96" s="264"/>
      <c r="H96" s="264"/>
      <c r="I96" s="48"/>
      <c r="J96" s="264"/>
      <c r="K96" s="103"/>
      <c r="L96" s="48"/>
      <c r="M96" s="48"/>
      <c r="N96" s="48"/>
    </row>
    <row r="97" spans="1:14" s="49" customFormat="1" ht="28.5" customHeight="1" x14ac:dyDescent="0.35">
      <c r="A97" s="47"/>
      <c r="B97" s="57" t="s">
        <v>1427</v>
      </c>
      <c r="C97" s="57"/>
      <c r="D97" s="57">
        <f>SUM(D85:D96)</f>
        <v>96682805027</v>
      </c>
      <c r="E97" s="93">
        <f>SUM(E85:E96)</f>
        <v>0</v>
      </c>
      <c r="F97" s="93">
        <f>SUM(F85:F96)</f>
        <v>0</v>
      </c>
      <c r="G97" s="93">
        <f>SUM(G85:G96)</f>
        <v>0</v>
      </c>
      <c r="H97" s="93">
        <f>SUM(H85:H96)</f>
        <v>0</v>
      </c>
      <c r="I97" s="93">
        <f>SUM(I85:I91)</f>
        <v>0</v>
      </c>
      <c r="J97" s="93">
        <f>SUM(J85:J96)</f>
        <v>0</v>
      </c>
      <c r="K97" s="103"/>
      <c r="L97" s="48"/>
      <c r="M97" s="48"/>
      <c r="N97" s="48"/>
    </row>
    <row r="98" spans="1:14" s="49" customFormat="1" x14ac:dyDescent="0.35">
      <c r="A98" s="47"/>
      <c r="B98" s="666"/>
      <c r="C98" s="659"/>
      <c r="D98" s="659"/>
      <c r="E98" s="659"/>
      <c r="F98" s="61"/>
      <c r="G98" s="61"/>
      <c r="H98" s="61"/>
      <c r="I98" s="61"/>
      <c r="J98" s="61"/>
      <c r="K98" s="61"/>
      <c r="L98" s="61"/>
      <c r="M98" s="48"/>
      <c r="N98" s="48"/>
    </row>
    <row r="99" spans="1:14" s="49" customFormat="1" x14ac:dyDescent="0.35">
      <c r="A99" s="47"/>
      <c r="B99" s="767" t="s">
        <v>2476</v>
      </c>
      <c r="C99" s="768"/>
      <c r="D99" s="768"/>
      <c r="E99" s="768"/>
      <c r="F99" s="768"/>
      <c r="G99" s="768"/>
      <c r="H99" s="768"/>
      <c r="I99" s="768"/>
      <c r="J99" s="61"/>
      <c r="K99" s="61"/>
      <c r="L99" s="61"/>
      <c r="M99" s="48"/>
      <c r="N99" s="48"/>
    </row>
    <row r="100" spans="1:14" x14ac:dyDescent="0.35">
      <c r="A100" s="43"/>
      <c r="B100" s="767"/>
      <c r="C100" s="768"/>
      <c r="D100" s="768"/>
      <c r="E100" s="768"/>
      <c r="F100" s="768"/>
      <c r="G100" s="768"/>
      <c r="H100" s="768"/>
      <c r="I100" s="768"/>
      <c r="J100" s="768"/>
      <c r="K100" s="43"/>
      <c r="L100" s="43"/>
      <c r="M100" s="39"/>
      <c r="N100" s="39"/>
    </row>
    <row r="101" spans="1:14" x14ac:dyDescent="0.35">
      <c r="A101" s="43"/>
      <c r="B101" s="767"/>
      <c r="C101" s="768"/>
      <c r="D101" s="768"/>
      <c r="E101" s="768"/>
      <c r="F101" s="768"/>
      <c r="G101" s="768"/>
      <c r="H101" s="768"/>
      <c r="I101" s="768"/>
      <c r="J101" s="768"/>
      <c r="K101" s="43"/>
      <c r="L101" s="43"/>
      <c r="M101" s="39"/>
      <c r="N101" s="39"/>
    </row>
    <row r="102" spans="1:14" x14ac:dyDescent="0.35">
      <c r="A102" s="43"/>
      <c r="B102" s="767"/>
      <c r="C102" s="768"/>
      <c r="D102" s="768"/>
      <c r="E102" s="768"/>
      <c r="F102" s="768"/>
      <c r="G102" s="768"/>
      <c r="H102" s="768"/>
      <c r="I102" s="768"/>
      <c r="J102" s="768"/>
      <c r="K102" s="43"/>
      <c r="L102" s="43"/>
      <c r="M102" s="39"/>
      <c r="N102" s="39"/>
    </row>
    <row r="103" spans="1:14" x14ac:dyDescent="0.35">
      <c r="A103" s="43"/>
      <c r="B103" s="767"/>
      <c r="C103" s="768"/>
      <c r="D103" s="768"/>
      <c r="E103" s="768"/>
      <c r="F103" s="768"/>
      <c r="G103" s="768"/>
      <c r="H103" s="768"/>
      <c r="I103" s="768"/>
      <c r="J103" s="768"/>
      <c r="K103" s="43"/>
      <c r="L103" s="43"/>
      <c r="M103" s="39"/>
      <c r="N103" s="39"/>
    </row>
    <row r="104" spans="1:14" x14ac:dyDescent="0.35">
      <c r="A104" s="43"/>
      <c r="B104" s="767"/>
      <c r="C104" s="768"/>
      <c r="D104" s="768"/>
      <c r="E104" s="768"/>
      <c r="F104" s="768"/>
      <c r="G104" s="768"/>
      <c r="H104" s="768"/>
      <c r="I104" s="768"/>
      <c r="J104" s="768"/>
      <c r="K104" s="43"/>
      <c r="L104" s="43"/>
      <c r="M104" s="39"/>
      <c r="N104" s="39"/>
    </row>
    <row r="105" spans="1:14" s="49" customFormat="1" ht="81" customHeight="1" x14ac:dyDescent="0.35">
      <c r="A105" s="47"/>
      <c r="B105" s="90"/>
      <c r="C105" s="770"/>
      <c r="D105" s="770"/>
      <c r="E105" s="770"/>
      <c r="F105" s="61"/>
      <c r="G105" s="61"/>
      <c r="H105" s="61"/>
      <c r="I105" s="61"/>
      <c r="J105" s="61"/>
      <c r="K105" s="61"/>
      <c r="L105" s="61"/>
      <c r="M105" s="61"/>
      <c r="N105" s="61"/>
    </row>
    <row r="106" spans="1:14" s="55" customFormat="1" ht="11.25" customHeight="1" x14ac:dyDescent="0.35">
      <c r="A106" s="54"/>
      <c r="B106" s="106" t="s">
        <v>1396</v>
      </c>
      <c r="C106" s="769" t="s">
        <v>2078</v>
      </c>
      <c r="D106" s="769"/>
      <c r="E106" s="769"/>
      <c r="F106" s="61"/>
      <c r="G106" s="61"/>
      <c r="H106" s="61"/>
      <c r="I106" s="61"/>
      <c r="J106" s="61"/>
      <c r="K106" s="61"/>
      <c r="L106" s="61"/>
      <c r="M106" s="61"/>
      <c r="N106" s="61"/>
    </row>
    <row r="107" spans="1:14" ht="10.5" customHeight="1" x14ac:dyDescent="0.35">
      <c r="A107" s="39"/>
      <c r="B107" s="498" t="str">
        <f>'Información Básica'!B114</f>
        <v xml:space="preserve">ANDRES HERNAN SANCEHZ GUZMAN </v>
      </c>
      <c r="C107" s="713" t="str">
        <f>'Información Básica'!C114</f>
        <v>MOISES CEPEDA RESTREPO</v>
      </c>
      <c r="D107" s="713"/>
      <c r="E107" s="713"/>
      <c r="F107" s="61"/>
      <c r="G107" s="61"/>
      <c r="H107" s="61"/>
      <c r="I107" s="61"/>
      <c r="J107" s="61"/>
      <c r="K107" s="61"/>
      <c r="L107" s="61"/>
      <c r="M107" s="61"/>
      <c r="N107" s="61"/>
    </row>
    <row r="108" spans="1:14" ht="21.75" customHeight="1" x14ac:dyDescent="0.35">
      <c r="A108" s="39"/>
      <c r="B108" s="54"/>
      <c r="C108" s="54"/>
      <c r="D108" s="39"/>
      <c r="E108" s="39"/>
      <c r="F108" s="61"/>
      <c r="G108" s="61"/>
      <c r="H108" s="61"/>
      <c r="I108" s="61"/>
      <c r="J108" s="61"/>
      <c r="K108" s="61"/>
      <c r="L108" s="61"/>
      <c r="M108" s="61"/>
      <c r="N108" s="61"/>
    </row>
    <row r="109" spans="1:14" x14ac:dyDescent="0.35">
      <c r="A109" s="39"/>
      <c r="B109" s="39"/>
      <c r="C109" s="39"/>
      <c r="D109" s="39"/>
      <c r="E109" s="39"/>
      <c r="F109" s="39"/>
      <c r="G109" s="39"/>
      <c r="H109" s="39"/>
      <c r="I109" s="39"/>
    </row>
    <row r="110" spans="1:14" x14ac:dyDescent="0.35">
      <c r="A110" s="39"/>
      <c r="B110" s="39"/>
      <c r="C110" s="39"/>
      <c r="D110" s="39"/>
      <c r="E110" s="39"/>
      <c r="F110" s="39"/>
      <c r="G110" s="39"/>
      <c r="H110" s="39"/>
      <c r="I110" s="39"/>
    </row>
    <row r="111" spans="1:14" x14ac:dyDescent="0.35">
      <c r="A111" s="39"/>
      <c r="B111" s="39"/>
      <c r="C111" s="39"/>
      <c r="D111" s="39"/>
      <c r="E111" s="39"/>
      <c r="F111" s="39"/>
      <c r="G111" s="39"/>
      <c r="H111" s="39"/>
      <c r="I111" s="39"/>
    </row>
    <row r="112" spans="1:14" ht="27" customHeight="1" x14ac:dyDescent="0.35">
      <c r="A112" s="39"/>
      <c r="B112" s="39"/>
      <c r="C112" s="39"/>
      <c r="D112" s="39"/>
      <c r="E112" s="39"/>
      <c r="F112" s="39"/>
      <c r="G112" s="39"/>
      <c r="H112" s="39"/>
      <c r="I112" s="39"/>
    </row>
    <row r="113" spans="1:9" x14ac:dyDescent="0.35">
      <c r="A113" s="39"/>
      <c r="B113" s="39"/>
      <c r="C113" s="39"/>
      <c r="D113" s="39"/>
      <c r="E113" s="39"/>
      <c r="F113" s="39"/>
      <c r="G113" s="39"/>
      <c r="H113" s="39"/>
      <c r="I113" s="39"/>
    </row>
    <row r="114" spans="1:9" x14ac:dyDescent="0.35">
      <c r="A114" s="39"/>
      <c r="B114" s="39"/>
      <c r="C114" s="39"/>
      <c r="D114" s="39"/>
      <c r="E114" s="39"/>
      <c r="F114" s="39"/>
      <c r="G114" s="39"/>
      <c r="H114" s="39"/>
      <c r="I114" s="39"/>
    </row>
    <row r="115" spans="1:9" x14ac:dyDescent="0.35">
      <c r="A115" s="39"/>
      <c r="B115" s="39"/>
      <c r="C115" s="39"/>
      <c r="D115" s="39"/>
      <c r="E115" s="39"/>
      <c r="F115" s="39"/>
      <c r="G115" s="39"/>
      <c r="H115" s="39"/>
      <c r="I115" s="39"/>
    </row>
    <row r="116" spans="1:9" x14ac:dyDescent="0.35">
      <c r="A116" s="39"/>
      <c r="B116" s="39"/>
      <c r="C116" s="39"/>
      <c r="D116" s="39"/>
      <c r="E116" s="39"/>
      <c r="F116" s="39"/>
      <c r="G116" s="39"/>
      <c r="H116" s="39"/>
      <c r="I116" s="39"/>
    </row>
    <row r="117" spans="1:9" x14ac:dyDescent="0.35">
      <c r="A117" s="39"/>
      <c r="B117" s="39"/>
      <c r="C117" s="39"/>
      <c r="D117" s="39"/>
      <c r="E117" s="39"/>
      <c r="F117" s="39"/>
      <c r="G117" s="39"/>
      <c r="H117" s="39"/>
      <c r="I117" s="39"/>
    </row>
    <row r="118" spans="1:9" ht="33.75" customHeight="1" x14ac:dyDescent="0.35">
      <c r="A118" s="39"/>
      <c r="B118" s="39"/>
      <c r="C118" s="39"/>
      <c r="D118" s="39"/>
      <c r="E118" s="54"/>
      <c r="F118" s="54"/>
      <c r="G118" s="54"/>
      <c r="H118" s="54"/>
      <c r="I118" s="39"/>
    </row>
  </sheetData>
  <mergeCells count="29">
    <mergeCell ref="B99:I99"/>
    <mergeCell ref="C106:E106"/>
    <mergeCell ref="C107:E107"/>
    <mergeCell ref="C105:E105"/>
    <mergeCell ref="B65:J65"/>
    <mergeCell ref="B81:J81"/>
    <mergeCell ref="A66:L66"/>
    <mergeCell ref="A83:L83"/>
    <mergeCell ref="B100:J100"/>
    <mergeCell ref="B101:J101"/>
    <mergeCell ref="B102:J102"/>
    <mergeCell ref="B103:J103"/>
    <mergeCell ref="B104:J104"/>
    <mergeCell ref="B64:C64"/>
    <mergeCell ref="B80:C80"/>
    <mergeCell ref="B21:J21"/>
    <mergeCell ref="A8:L8"/>
    <mergeCell ref="A33:L33"/>
    <mergeCell ref="A50:L50"/>
    <mergeCell ref="B18:C18"/>
    <mergeCell ref="B30:C30"/>
    <mergeCell ref="B31:F31"/>
    <mergeCell ref="B48:I48"/>
    <mergeCell ref="B5:M5"/>
    <mergeCell ref="B19:H19"/>
    <mergeCell ref="B2:E2"/>
    <mergeCell ref="B3:E3"/>
    <mergeCell ref="F2:J3"/>
    <mergeCell ref="K2:M3"/>
  </mergeCells>
  <phoneticPr fontId="18" type="noConversion"/>
  <dataValidations xWindow="1197" yWindow="871" count="28">
    <dataValidation allowBlank="1" showInputMessage="1" showErrorMessage="1" prompt="Valor total proyectado a ser obtenido, gestionado o recibido para la vigencia del cuatrienio 2024-2027. No incluye valor de saldo disponible de columna anterior." sqref="D52:D54 E10:E17 D14 D91 D35:D38 D41 D10:D12 D85:D88 G11:G12"/>
    <dataValidation allowBlank="1" showInputMessage="1" showErrorMessage="1" prompt="Cualquier otra fuente con la que cuente el municipio para atención del sector de APSB." sqref="B18:B21 A33 B30:B32 A50 B47:B49 A66 B64:B65 B80:B82 A83 B97:B105"/>
    <dataValidation allowBlank="1" showInputMessage="1" showErrorMessage="1" prompt="Escoger de la lista el orden al que pertenecen los recursos consignados_x000a_" sqref="C67 C51 C22 C34 C84"/>
    <dataValidation allowBlank="1" showInputMessage="1" showErrorMessage="1" prompt="Valor estimado o asignado para la vigencia 2024" sqref="K67"/>
    <dataValidation allowBlank="1" showInputMessage="1" showErrorMessage="1" prompt="Agregar filas a la tabla conforme se requiera" sqref="A8"/>
    <dataValidation allowBlank="1" showInputMessage="1" showErrorMessage="1" prompt="Valor Ejecutado Financiero teniendo en cuenta el corte del titulo en la columna y la Expedición de Documentos de Compromiso, como lo son Expedición de CDR´s." sqref="G23:H29 K35:K46 K52:K63 I18:K18 K68:K79 K85:K96"/>
    <dataValidation allowBlank="1" showInputMessage="1" showErrorMessage="1" prompt="Relacionar las diversas fuentes de recursos financieros con las cuales se financiarán las inversiones enmarcadas en el PEI 2024-2027. No se podrán relacionar fuentes que no cuenten con el respectivo soporte que garanticé su compromiso en el marco del PDA." sqref="B9"/>
    <dataValidation allowBlank="1" showInputMessage="1" showErrorMessage="1" prompt="Escoger de la lista el orden al que pertenece la fuente de recursos financieros comprometidos en el PEI 2024-2027." sqref="C9"/>
    <dataValidation allowBlank="1" showInputMessage="1" showErrorMessage="1" prompt="Recursos financieros comprometidos para la vigencia 2024 del PEI." sqref="D13 D9 D22:D26"/>
    <dataValidation allowBlank="1" showInputMessage="1" showErrorMessage="1" prompt="Relacionar las diversas fuentes de recursos financieros con las cuales se financiarán las inversiones enmarcadas en el PEI Cap. 2024 No se podrán relacionar fuentes que no cuenten con el respectivo soporte que garanticé su compromiso en el marco del PDA." sqref="B22"/>
    <dataValidation allowBlank="1" showInputMessage="1" showErrorMessage="1" prompt="Relacionar las diversas fuentes de recursos financieros con las cuales se financiarán las inversiones enmarcadas en el PEI Cap. 2025. No se podrán relacionar fuentes que no cuenten con el respectivo soporte que garanticé su compromiso en el marco del PDA." sqref="B34 B43:B46 B84 B93:B96"/>
    <dataValidation allowBlank="1" showInputMessage="1" showErrorMessage="1" prompt="Relacionar las diversas fuentes de recursos financieros con las cuales se financiarán las inversiones enmarcadas en el PEI Cap. 2026. No se podrán relacionar fuentes que no cuenten con el respectivo soporte que garanticé su compromiso en el marco del PDA." sqref="B51:B63"/>
    <dataValidation allowBlank="1" showInputMessage="1" showErrorMessage="1" prompt="Relacionar las diversas fuentes de recursos financieros con las cuales se financiarán las inversiones enmarcadas en el PEI Cap. 2027. No se podrán relacionar fuentes que no cuenten con el respectivo soporte que garanticé su compromiso en el marco del PDA." sqref="B67:B79"/>
    <dataValidation allowBlank="1" showInputMessage="1" showErrorMessage="1" prompt="Valor ejecutado financiero teniendo en cuenta la fecha de corte y la expedición de Documentos de Compromiso, como lo son la expedición de CDR´s." sqref="E51:J51 E67:J67 E22:F29 I9:L17 M10:M17 E34:J34 E84:J84"/>
    <dataValidation allowBlank="1" showInputMessage="1" showErrorMessage="1" prompt="Valor total financiero ejecutado del PEI 2024-2027, teniendo en cuenta la expedición de Documentos de Compromiso, como lo son la expedición de CDR´s." sqref="M9:N9"/>
    <dataValidation allowBlank="1" showInputMessage="1" showErrorMessage="1" prompt="Valor estimado o asignado para la vigencia 2025" sqref="D34 D84"/>
    <dataValidation allowBlank="1" showInputMessage="1" showErrorMessage="1" prompt="Valor estimado o asignado para la vigencia 2026" sqref="D51"/>
    <dataValidation allowBlank="1" showInputMessage="1" showErrorMessage="1" prompt="Valor estimado o asignado para la vigencia 2027" sqref="D67"/>
    <dataValidation allowBlank="1" showInputMessage="1" showErrorMessage="1" prompt="Recursos del PGN asignados mediante Dec 3170 de 2008" sqref="B14 B26 B39 B89"/>
    <dataValidation allowBlank="1" showInputMessage="1" showErrorMessage="1" prompt="Cualquier otra fuente con la que cuente el municipio para atención del sector de APSB en el marco del PDA" sqref="B17 B42 B29 B92"/>
    <dataValidation allowBlank="1" showInputMessage="1" showErrorMessage="1" prompt="Fuente de Recursos Propios con la que cuente el municipio para atención del sector de APSB en el marco del PDA" sqref="B16 B28 B41 B91"/>
    <dataValidation allowBlank="1" showInputMessage="1" showErrorMessage="1" prompt="Recursos PGN de vigencia 2022-2026 " sqref="B15 B27 B40 B90"/>
    <dataValidation allowBlank="1" showInputMessage="1" showErrorMessage="1" prompt="Fuente de SGP - APSB destinada al aporte para cofinanciación de inversiones en el marco del PDA" sqref="B23:B25 B10:B13 B35:B38 B85:B88"/>
    <dataValidation allowBlank="1" showInputMessage="1" showErrorMessage="1" prompt="Recursos financieros comprometidos para la vigencia 2025 del PEI." sqref="E9 D39:D40 D42 D89:D90 D92"/>
    <dataValidation allowBlank="1" showInputMessage="1" showErrorMessage="1" prompt="Recursos financieros comprometidos para la vigencia 2026 del PEI." sqref="F9"/>
    <dataValidation allowBlank="1" showInputMessage="1" showErrorMessage="1" prompt="Recursos financieros comprometidos para la vigencia 2027 del PEI." sqref="G9 G13:G15 G17"/>
    <dataValidation allowBlank="1" showInputMessage="1" showErrorMessage="1" prompt="Valor total comprometido para la vigencia completa del PEI 2024-2027_x000a_" sqref="H9:H17"/>
    <dataValidation allowBlank="1" showInputMessage="1" showErrorMessage="1" prompt="Valor de Compromiso que el municipio fija para aportar a cofinanciar las inversiones concertadas en la sección 4 de este PAM, de acuerdo con la naturaleza y disponibilidad de la fuente y rubro." sqref="F10:G10 F11:F17"/>
  </dataValidations>
  <pageMargins left="0.37" right="0.56000000000000005" top="0.18" bottom="0" header="0.3" footer="0.06"/>
  <pageSetup paperSize="5" scale="50" fitToHeight="0" orientation="landscape" r:id="rId1"/>
  <drawing r:id="rId2"/>
  <extLst>
    <ext xmlns:x14="http://schemas.microsoft.com/office/spreadsheetml/2009/9/main" uri="{CCE6A557-97BC-4b89-ADB6-D9C93CAAB3DF}">
      <x14:dataValidations xmlns:xm="http://schemas.microsoft.com/office/excel/2006/main" xWindow="1197" yWindow="871" count="2">
        <x14:dataValidation type="list" allowBlank="1" showInputMessage="1" showErrorMessage="1" prompt="Escoger de la lista el orden al que pertenecen los recursos consignados">
          <x14:formula1>
            <xm:f>LISTA!$AB$2:$AB$8</xm:f>
          </x14:formula1>
          <xm:sqref>C23:C29</xm:sqref>
        </x14:dataValidation>
        <x14:dataValidation type="list" allowBlank="1" showInputMessage="1" showErrorMessage="1" prompt="Escoger de la lista el orden al que pertenecen los recursos consignados_x000a_">
          <x14:formula1>
            <xm:f>LISTA!$AB$2:$AB$8</xm:f>
          </x14:formula1>
          <xm:sqref>C68:C79 C52:C63 C43:C46 C93:C96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A33" workbookViewId="0">
      <selection activeCell="F86" sqref="F86"/>
    </sheetView>
  </sheetViews>
  <sheetFormatPr baseColWidth="10" defaultColWidth="10.75" defaultRowHeight="11.5" x14ac:dyDescent="0.35"/>
  <cols>
    <col min="1" max="1" width="2.08203125" style="40" customWidth="1"/>
    <col min="2" max="2" width="22.75" style="40" customWidth="1"/>
    <col min="3" max="3" width="30.08203125" style="40" customWidth="1"/>
    <col min="4" max="4" width="24.58203125" style="40" bestFit="1" customWidth="1"/>
    <col min="5" max="5" width="21.5" style="40" customWidth="1"/>
    <col min="6" max="6" width="22.08203125" style="40" customWidth="1"/>
    <col min="7" max="7" width="21" style="40" customWidth="1"/>
    <col min="8" max="8" width="20.58203125" style="40" bestFit="1" customWidth="1"/>
    <col min="9" max="12" width="18.08203125" style="40" customWidth="1"/>
    <col min="13" max="13" width="18.08203125" style="40" bestFit="1" customWidth="1"/>
    <col min="14" max="14" width="24.58203125" style="40" customWidth="1"/>
    <col min="15" max="16384" width="10.75" style="40"/>
  </cols>
  <sheetData>
    <row r="1" spans="1:14" x14ac:dyDescent="0.35">
      <c r="M1" s="39"/>
      <c r="N1" s="39"/>
    </row>
    <row r="2" spans="1:14" ht="68.150000000000006" customHeight="1" x14ac:dyDescent="0.35">
      <c r="A2" s="39"/>
      <c r="B2" s="749" t="s">
        <v>1333</v>
      </c>
      <c r="C2" s="749"/>
      <c r="D2" s="749"/>
      <c r="E2" s="749"/>
      <c r="F2" s="720"/>
      <c r="G2" s="721"/>
      <c r="H2" s="721"/>
      <c r="I2" s="721"/>
      <c r="J2" s="751"/>
      <c r="K2" s="753"/>
      <c r="L2" s="753"/>
      <c r="M2" s="753"/>
      <c r="N2" s="39"/>
    </row>
    <row r="3" spans="1:14" ht="68.150000000000006" customHeight="1" x14ac:dyDescent="0.35">
      <c r="A3" s="39"/>
      <c r="B3" s="750" t="s">
        <v>2058</v>
      </c>
      <c r="C3" s="750"/>
      <c r="D3" s="750"/>
      <c r="E3" s="750"/>
      <c r="F3" s="722"/>
      <c r="G3" s="723"/>
      <c r="H3" s="723"/>
      <c r="I3" s="723"/>
      <c r="J3" s="752"/>
      <c r="K3" s="753"/>
      <c r="L3" s="753"/>
      <c r="M3" s="753"/>
      <c r="N3" s="39"/>
    </row>
    <row r="4" spans="1:14" x14ac:dyDescent="0.35">
      <c r="A4" s="39"/>
      <c r="B4" s="39"/>
      <c r="C4" s="39"/>
      <c r="D4" s="39"/>
      <c r="E4" s="39"/>
      <c r="F4" s="39"/>
      <c r="G4" s="39"/>
      <c r="H4" s="39"/>
      <c r="I4" s="39"/>
      <c r="J4" s="39"/>
      <c r="K4" s="39"/>
      <c r="L4" s="39"/>
      <c r="M4" s="39"/>
      <c r="N4" s="39"/>
    </row>
    <row r="5" spans="1:14" ht="81" customHeight="1" x14ac:dyDescent="0.35">
      <c r="A5" s="39"/>
      <c r="B5" s="745" t="s">
        <v>1879</v>
      </c>
      <c r="C5" s="746"/>
      <c r="D5" s="746"/>
      <c r="E5" s="746"/>
      <c r="F5" s="746"/>
      <c r="G5" s="746"/>
      <c r="H5" s="746"/>
      <c r="I5" s="746"/>
      <c r="J5" s="746"/>
      <c r="K5" s="746"/>
      <c r="L5" s="746"/>
      <c r="M5" s="746"/>
      <c r="N5" s="39"/>
    </row>
    <row r="6" spans="1:14" x14ac:dyDescent="0.35">
      <c r="A6" s="39"/>
      <c r="B6" s="39"/>
      <c r="C6" s="39"/>
      <c r="D6" s="39"/>
      <c r="E6" s="39"/>
      <c r="F6" s="39"/>
      <c r="G6" s="39"/>
      <c r="H6" s="39"/>
      <c r="I6" s="39"/>
      <c r="J6" s="39"/>
      <c r="K6" s="39"/>
      <c r="L6" s="39"/>
      <c r="M6" s="39"/>
      <c r="N6" s="39"/>
    </row>
    <row r="7" spans="1:14" x14ac:dyDescent="0.35">
      <c r="A7" s="39"/>
      <c r="B7" s="39"/>
      <c r="C7" s="39"/>
      <c r="D7" s="39"/>
      <c r="E7" s="39"/>
      <c r="F7" s="39"/>
      <c r="G7" s="39"/>
      <c r="H7" s="39"/>
      <c r="I7" s="39"/>
      <c r="J7" s="39"/>
      <c r="K7" s="39"/>
      <c r="L7" s="39"/>
      <c r="M7" s="39"/>
      <c r="N7" s="39"/>
    </row>
    <row r="8" spans="1:14" ht="15.75" customHeight="1" x14ac:dyDescent="0.35">
      <c r="A8" s="761" t="s">
        <v>1414</v>
      </c>
      <c r="B8" s="761"/>
      <c r="C8" s="761"/>
      <c r="D8" s="761"/>
      <c r="E8" s="761"/>
      <c r="F8" s="761"/>
      <c r="G8" s="761"/>
      <c r="H8" s="761"/>
      <c r="I8" s="761"/>
      <c r="J8" s="761"/>
      <c r="K8" s="761"/>
      <c r="L8" s="761"/>
      <c r="M8" s="39"/>
      <c r="N8" s="39"/>
    </row>
    <row r="9" spans="1:14" ht="44.15" customHeight="1" x14ac:dyDescent="0.35">
      <c r="A9" s="43"/>
      <c r="B9" s="57" t="s">
        <v>1415</v>
      </c>
      <c r="C9" s="57" t="s">
        <v>1416</v>
      </c>
      <c r="D9" s="57" t="s">
        <v>2307</v>
      </c>
      <c r="E9" s="57" t="s">
        <v>1418</v>
      </c>
      <c r="F9" s="57" t="s">
        <v>1419</v>
      </c>
      <c r="G9" s="57" t="s">
        <v>1420</v>
      </c>
      <c r="H9" s="106" t="s">
        <v>1421</v>
      </c>
      <c r="I9" s="107" t="s">
        <v>1423</v>
      </c>
      <c r="J9" s="107" t="s">
        <v>1423</v>
      </c>
      <c r="K9" s="107" t="s">
        <v>1424</v>
      </c>
      <c r="L9" s="107" t="s">
        <v>1425</v>
      </c>
      <c r="M9" s="107" t="s">
        <v>1426</v>
      </c>
      <c r="N9" s="107" t="s">
        <v>2282</v>
      </c>
    </row>
    <row r="10" spans="1:14" ht="21" customHeight="1" x14ac:dyDescent="0.35">
      <c r="A10" s="43"/>
      <c r="B10" s="45" t="s">
        <v>1905</v>
      </c>
      <c r="C10" s="67" t="s">
        <v>52</v>
      </c>
      <c r="D10" s="469">
        <v>25732053393</v>
      </c>
      <c r="E10" s="264">
        <v>72082062068</v>
      </c>
      <c r="F10" s="264">
        <f>+(30980400000)*1.03</f>
        <v>31909812000</v>
      </c>
      <c r="G10" s="264">
        <f>+F10*1.03</f>
        <v>32867106360</v>
      </c>
      <c r="H10" s="104">
        <f>SUM(D10:G10)</f>
        <v>162591033821</v>
      </c>
      <c r="I10" s="264">
        <v>0</v>
      </c>
      <c r="J10" s="264"/>
      <c r="K10" s="264"/>
      <c r="L10" s="264"/>
      <c r="M10" s="264">
        <f>+SUM(I10:L10)</f>
        <v>0</v>
      </c>
      <c r="N10" s="131">
        <f>+D10+E10+F10+G10</f>
        <v>162591033821</v>
      </c>
    </row>
    <row r="11" spans="1:14" ht="21" customHeight="1" x14ac:dyDescent="0.35">
      <c r="A11" s="43"/>
      <c r="B11" s="288" t="s">
        <v>2279</v>
      </c>
      <c r="C11" s="289" t="s">
        <v>52</v>
      </c>
      <c r="D11" s="469">
        <v>0</v>
      </c>
      <c r="E11" s="350">
        <v>925200499</v>
      </c>
      <c r="F11" s="350"/>
      <c r="G11" s="350"/>
      <c r="H11" s="104">
        <f>SUM(D11:G11)</f>
        <v>925200499</v>
      </c>
      <c r="I11" s="264">
        <v>0</v>
      </c>
      <c r="J11" s="264"/>
      <c r="K11" s="264"/>
      <c r="L11" s="264"/>
      <c r="M11" s="264">
        <f>+SUM(I11:L11)</f>
        <v>0</v>
      </c>
      <c r="N11" s="131">
        <f t="shared" ref="N11:N17" si="0">+D11+E11+F11+G11</f>
        <v>925200499</v>
      </c>
    </row>
    <row r="12" spans="1:14" ht="21" customHeight="1" x14ac:dyDescent="0.35">
      <c r="A12" s="43"/>
      <c r="B12" s="288" t="s">
        <v>1906</v>
      </c>
      <c r="C12" s="289" t="s">
        <v>116</v>
      </c>
      <c r="D12" s="469">
        <v>0</v>
      </c>
      <c r="E12" s="350">
        <v>17864920612</v>
      </c>
      <c r="F12" s="350">
        <v>1669739412.1533329</v>
      </c>
      <c r="G12" s="350">
        <v>1669739412.1533329</v>
      </c>
      <c r="H12" s="104">
        <f t="shared" ref="H12:H17" si="1">SUM(D12:G12)</f>
        <v>21204399436.306664</v>
      </c>
      <c r="I12" s="264">
        <v>0</v>
      </c>
      <c r="J12" s="264"/>
      <c r="K12" s="264"/>
      <c r="L12" s="264"/>
      <c r="M12" s="264">
        <f t="shared" ref="M12:M17" si="2">+SUM(I12:L12)</f>
        <v>0</v>
      </c>
      <c r="N12" s="131">
        <f t="shared" si="0"/>
        <v>21204399436.306664</v>
      </c>
    </row>
    <row r="13" spans="1:14" ht="21" customHeight="1" x14ac:dyDescent="0.35">
      <c r="A13" s="43"/>
      <c r="B13" s="290" t="s">
        <v>1907</v>
      </c>
      <c r="C13" s="289" t="s">
        <v>116</v>
      </c>
      <c r="D13" s="469">
        <v>0</v>
      </c>
      <c r="E13" s="350">
        <v>658492846</v>
      </c>
      <c r="F13" s="72"/>
      <c r="G13" s="72"/>
      <c r="H13" s="104">
        <f t="shared" si="1"/>
        <v>658492846</v>
      </c>
      <c r="I13" s="264">
        <v>0</v>
      </c>
      <c r="J13" s="264"/>
      <c r="K13" s="264"/>
      <c r="L13" s="264"/>
      <c r="M13" s="264">
        <f t="shared" si="2"/>
        <v>0</v>
      </c>
      <c r="N13" s="131">
        <f t="shared" si="0"/>
        <v>658492846</v>
      </c>
    </row>
    <row r="14" spans="1:14" ht="21" customHeight="1" x14ac:dyDescent="0.35">
      <c r="A14" s="43"/>
      <c r="B14" s="288" t="s">
        <v>1908</v>
      </c>
      <c r="C14" s="289" t="s">
        <v>60</v>
      </c>
      <c r="D14" s="469">
        <v>0</v>
      </c>
      <c r="E14" s="264">
        <v>0</v>
      </c>
      <c r="F14" s="72"/>
      <c r="G14" s="72"/>
      <c r="H14" s="104">
        <f t="shared" si="1"/>
        <v>0</v>
      </c>
      <c r="I14" s="264">
        <v>0</v>
      </c>
      <c r="J14" s="264"/>
      <c r="K14" s="264"/>
      <c r="L14" s="264"/>
      <c r="M14" s="264">
        <f t="shared" si="2"/>
        <v>0</v>
      </c>
      <c r="N14" s="131">
        <f t="shared" si="0"/>
        <v>0</v>
      </c>
    </row>
    <row r="15" spans="1:14" ht="21" customHeight="1" x14ac:dyDescent="0.35">
      <c r="A15" s="43"/>
      <c r="B15" s="288" t="s">
        <v>2295</v>
      </c>
      <c r="C15" s="289" t="s">
        <v>60</v>
      </c>
      <c r="D15" s="469">
        <v>0</v>
      </c>
      <c r="E15" s="72">
        <v>7910104441</v>
      </c>
      <c r="F15" s="72"/>
      <c r="G15" s="72"/>
      <c r="H15" s="104">
        <f t="shared" si="1"/>
        <v>7910104441</v>
      </c>
      <c r="I15" s="264">
        <v>0</v>
      </c>
      <c r="J15" s="264"/>
      <c r="K15" s="264"/>
      <c r="L15" s="264"/>
      <c r="M15" s="264">
        <f t="shared" si="2"/>
        <v>0</v>
      </c>
      <c r="N15" s="131">
        <f t="shared" si="0"/>
        <v>7910104441</v>
      </c>
    </row>
    <row r="16" spans="1:14" ht="21" customHeight="1" x14ac:dyDescent="0.35">
      <c r="A16" s="43"/>
      <c r="B16" s="67" t="s">
        <v>1910</v>
      </c>
      <c r="C16" s="67" t="s">
        <v>52</v>
      </c>
      <c r="D16" s="469">
        <v>6482000000</v>
      </c>
      <c r="E16" s="350">
        <v>11780000000</v>
      </c>
      <c r="F16" s="350">
        <v>7000000000</v>
      </c>
      <c r="G16" s="350">
        <v>7000000000</v>
      </c>
      <c r="H16" s="104">
        <f t="shared" si="1"/>
        <v>32262000000</v>
      </c>
      <c r="I16" s="264">
        <v>0</v>
      </c>
      <c r="J16" s="264"/>
      <c r="K16" s="264"/>
      <c r="L16" s="264"/>
      <c r="M16" s="264">
        <f t="shared" si="2"/>
        <v>0</v>
      </c>
      <c r="N16" s="131">
        <f t="shared" si="0"/>
        <v>32262000000</v>
      </c>
    </row>
    <row r="17" spans="1:14" ht="23" x14ac:dyDescent="0.35">
      <c r="A17" s="43"/>
      <c r="B17" s="101" t="s">
        <v>2309</v>
      </c>
      <c r="C17" s="67" t="s">
        <v>52</v>
      </c>
      <c r="D17" s="264">
        <v>31386402328</v>
      </c>
      <c r="E17" s="72">
        <v>0</v>
      </c>
      <c r="F17" s="72">
        <v>0</v>
      </c>
      <c r="G17" s="72"/>
      <c r="H17" s="424">
        <f t="shared" si="1"/>
        <v>31386402328</v>
      </c>
      <c r="I17" s="264">
        <v>0</v>
      </c>
      <c r="J17" s="264"/>
      <c r="K17" s="264"/>
      <c r="L17" s="264"/>
      <c r="M17" s="264">
        <f t="shared" si="2"/>
        <v>0</v>
      </c>
      <c r="N17" s="131">
        <f t="shared" si="0"/>
        <v>31386402328</v>
      </c>
    </row>
    <row r="18" spans="1:14" s="49" customFormat="1" ht="21" customHeight="1" x14ac:dyDescent="0.35">
      <c r="A18" s="47"/>
      <c r="B18" s="754" t="s">
        <v>1427</v>
      </c>
      <c r="C18" s="755"/>
      <c r="D18" s="65">
        <f t="shared" ref="D18:I18" si="3">SUM(D10:D17)</f>
        <v>63600455721</v>
      </c>
      <c r="E18" s="65">
        <f t="shared" si="3"/>
        <v>111220780466</v>
      </c>
      <c r="F18" s="65">
        <f t="shared" si="3"/>
        <v>40579551412.153336</v>
      </c>
      <c r="G18" s="65">
        <f t="shared" si="3"/>
        <v>41536845772.153336</v>
      </c>
      <c r="H18" s="65">
        <f t="shared" si="3"/>
        <v>256937633371.30667</v>
      </c>
      <c r="I18" s="93">
        <f t="shared" si="3"/>
        <v>0</v>
      </c>
      <c r="J18" s="93">
        <f>+J50</f>
        <v>0</v>
      </c>
      <c r="K18" s="93">
        <f>+J67</f>
        <v>0</v>
      </c>
      <c r="L18" s="93">
        <f>+J84</f>
        <v>0</v>
      </c>
      <c r="M18" s="105">
        <f>SUM(M10:M17)</f>
        <v>0</v>
      </c>
      <c r="N18" s="105">
        <f>SUM(N10:N17)</f>
        <v>256937633371.30667</v>
      </c>
    </row>
    <row r="19" spans="1:14" s="49" customFormat="1" ht="45" customHeight="1" x14ac:dyDescent="0.35">
      <c r="A19" s="47"/>
      <c r="B19" s="747" t="s">
        <v>2296</v>
      </c>
      <c r="C19" s="748"/>
      <c r="D19" s="748"/>
      <c r="E19" s="748"/>
      <c r="F19" s="748"/>
      <c r="G19" s="748"/>
      <c r="H19" s="748"/>
      <c r="I19" s="131"/>
      <c r="J19" s="48"/>
      <c r="K19" s="48"/>
      <c r="L19" s="48"/>
      <c r="M19" s="48"/>
      <c r="N19" s="48"/>
    </row>
    <row r="20" spans="1:14" s="49" customFormat="1" ht="19.5" customHeight="1" x14ac:dyDescent="0.35">
      <c r="A20" s="427"/>
      <c r="B20" s="470"/>
      <c r="C20" s="427"/>
      <c r="D20" s="427"/>
      <c r="E20" s="427"/>
      <c r="F20" s="427"/>
      <c r="G20" s="427"/>
      <c r="H20" s="427"/>
      <c r="I20" s="64"/>
    </row>
    <row r="21" spans="1:14" s="49" customFormat="1" x14ac:dyDescent="0.35">
      <c r="A21" s="427"/>
      <c r="B21" s="471"/>
      <c r="D21" s="472"/>
      <c r="E21" s="472"/>
      <c r="F21" s="472"/>
      <c r="G21" s="472"/>
      <c r="H21" s="472"/>
      <c r="I21" s="40"/>
    </row>
    <row r="22" spans="1:14" s="49" customFormat="1" x14ac:dyDescent="0.35">
      <c r="A22" s="47"/>
      <c r="B22" s="774" t="s">
        <v>1433</v>
      </c>
      <c r="C22" s="774"/>
      <c r="D22" s="774"/>
      <c r="E22" s="774"/>
      <c r="F22" s="774"/>
      <c r="G22" s="774"/>
      <c r="H22" s="774"/>
      <c r="I22" s="774"/>
      <c r="J22" s="774"/>
      <c r="K22" s="74"/>
      <c r="L22" s="48"/>
      <c r="M22" s="48"/>
      <c r="N22" s="48"/>
    </row>
    <row r="23" spans="1:14" s="49" customFormat="1" ht="42.75" customHeight="1" x14ac:dyDescent="0.35">
      <c r="A23" s="47"/>
      <c r="B23" s="57" t="s">
        <v>1429</v>
      </c>
      <c r="C23" s="57" t="s">
        <v>1416</v>
      </c>
      <c r="D23" s="57" t="s">
        <v>1418</v>
      </c>
      <c r="E23" s="62" t="s">
        <v>2310</v>
      </c>
      <c r="F23" s="62" t="s">
        <v>2311</v>
      </c>
      <c r="G23" s="48"/>
      <c r="H23" s="48"/>
      <c r="I23" s="48"/>
      <c r="J23" s="48"/>
      <c r="K23" s="48"/>
      <c r="L23" s="48"/>
      <c r="M23" s="48"/>
      <c r="N23" s="48"/>
    </row>
    <row r="24" spans="1:14" s="49" customFormat="1" ht="21" customHeight="1" x14ac:dyDescent="0.35">
      <c r="A24" s="47"/>
      <c r="B24" s="67" t="s">
        <v>1905</v>
      </c>
      <c r="C24" s="67" t="s">
        <v>52</v>
      </c>
      <c r="D24" s="264">
        <v>72082062068</v>
      </c>
      <c r="E24" s="406">
        <v>0</v>
      </c>
      <c r="F24" s="264">
        <v>0</v>
      </c>
      <c r="G24" s="48"/>
      <c r="H24" s="48"/>
      <c r="I24" s="48"/>
      <c r="J24" s="48"/>
      <c r="K24" s="48"/>
      <c r="L24" s="48"/>
      <c r="M24" s="48"/>
      <c r="N24" s="48"/>
    </row>
    <row r="25" spans="1:14" s="49" customFormat="1" ht="21" customHeight="1" x14ac:dyDescent="0.35">
      <c r="A25" s="47"/>
      <c r="B25" s="288" t="s">
        <v>2279</v>
      </c>
      <c r="C25" s="289" t="s">
        <v>52</v>
      </c>
      <c r="D25" s="350">
        <v>925200499</v>
      </c>
      <c r="E25" s="406"/>
      <c r="F25" s="264"/>
      <c r="G25" s="48"/>
      <c r="H25" s="48"/>
      <c r="I25" s="48"/>
      <c r="J25" s="48"/>
      <c r="K25" s="48"/>
      <c r="L25" s="48"/>
      <c r="M25" s="48"/>
      <c r="N25" s="48"/>
    </row>
    <row r="26" spans="1:14" s="49" customFormat="1" ht="21" customHeight="1" x14ac:dyDescent="0.35">
      <c r="A26" s="47"/>
      <c r="B26" s="288" t="s">
        <v>1906</v>
      </c>
      <c r="C26" s="67" t="s">
        <v>116</v>
      </c>
      <c r="D26" s="350">
        <v>17864920612</v>
      </c>
      <c r="E26" s="407">
        <v>0</v>
      </c>
      <c r="F26" s="264"/>
      <c r="G26" s="48"/>
      <c r="H26" s="48"/>
      <c r="I26" s="48"/>
      <c r="J26" s="48"/>
      <c r="K26" s="48"/>
      <c r="L26" s="48"/>
      <c r="M26" s="48"/>
      <c r="N26" s="48"/>
    </row>
    <row r="27" spans="1:14" s="49" customFormat="1" ht="21" hidden="1" customHeight="1" x14ac:dyDescent="0.35">
      <c r="A27" s="47"/>
      <c r="B27" s="288" t="s">
        <v>1907</v>
      </c>
      <c r="C27" s="67"/>
      <c r="D27" s="350">
        <v>658492846</v>
      </c>
      <c r="E27" s="407">
        <v>0</v>
      </c>
      <c r="F27" s="264"/>
      <c r="G27" s="48"/>
      <c r="H27" s="48"/>
      <c r="I27" s="48"/>
      <c r="J27" s="48"/>
      <c r="K27" s="48"/>
      <c r="L27" s="48"/>
      <c r="M27" s="48"/>
      <c r="N27" s="48"/>
    </row>
    <row r="28" spans="1:14" s="49" customFormat="1" ht="21" customHeight="1" x14ac:dyDescent="0.35">
      <c r="A28" s="47"/>
      <c r="B28" s="290" t="s">
        <v>1907</v>
      </c>
      <c r="C28" s="289" t="s">
        <v>116</v>
      </c>
      <c r="D28" s="264">
        <v>0</v>
      </c>
      <c r="E28" s="407"/>
      <c r="F28" s="264"/>
      <c r="G28" s="48"/>
      <c r="H28" s="48"/>
      <c r="I28" s="48"/>
      <c r="J28" s="48"/>
      <c r="K28" s="48"/>
      <c r="L28" s="48"/>
      <c r="M28" s="48"/>
      <c r="N28" s="48"/>
    </row>
    <row r="29" spans="1:14" s="49" customFormat="1" ht="21" customHeight="1" x14ac:dyDescent="0.35">
      <c r="A29" s="47"/>
      <c r="B29" s="288" t="s">
        <v>1908</v>
      </c>
      <c r="C29" s="67" t="s">
        <v>60</v>
      </c>
      <c r="D29" s="72">
        <v>7910104441</v>
      </c>
      <c r="E29" s="407">
        <v>0</v>
      </c>
      <c r="F29" s="264"/>
      <c r="G29" s="48"/>
      <c r="H29" s="48"/>
      <c r="I29" s="48"/>
      <c r="J29" s="48"/>
      <c r="K29" s="48"/>
      <c r="L29" s="48"/>
      <c r="M29" s="48"/>
      <c r="N29" s="48"/>
    </row>
    <row r="30" spans="1:14" s="49" customFormat="1" ht="21" customHeight="1" x14ac:dyDescent="0.35">
      <c r="A30" s="47"/>
      <c r="B30" s="288" t="s">
        <v>2308</v>
      </c>
      <c r="C30" s="67" t="s">
        <v>60</v>
      </c>
      <c r="D30" s="350">
        <v>11780000000</v>
      </c>
      <c r="E30" s="407">
        <v>0</v>
      </c>
      <c r="F30" s="264"/>
      <c r="G30" s="48"/>
      <c r="H30" s="48"/>
      <c r="I30" s="48"/>
      <c r="J30" s="48"/>
      <c r="K30" s="48"/>
      <c r="L30" s="48"/>
      <c r="M30" s="48"/>
      <c r="N30" s="48"/>
    </row>
    <row r="31" spans="1:14" s="49" customFormat="1" ht="21" customHeight="1" x14ac:dyDescent="0.35">
      <c r="A31" s="47"/>
      <c r="B31" s="67" t="s">
        <v>1910</v>
      </c>
      <c r="C31" s="67" t="s">
        <v>52</v>
      </c>
      <c r="D31" s="72">
        <v>0</v>
      </c>
      <c r="E31" s="406">
        <v>0</v>
      </c>
      <c r="F31" s="264">
        <v>0</v>
      </c>
      <c r="G31" s="48"/>
      <c r="H31" s="48"/>
      <c r="I31" s="48"/>
      <c r="J31" s="48"/>
      <c r="K31" s="48"/>
      <c r="L31" s="48"/>
      <c r="M31" s="48"/>
      <c r="N31" s="48"/>
    </row>
    <row r="32" spans="1:14" s="49" customFormat="1" ht="23" x14ac:dyDescent="0.35">
      <c r="A32" s="427"/>
      <c r="B32" s="101" t="s">
        <v>2309</v>
      </c>
      <c r="C32" s="67" t="s">
        <v>52</v>
      </c>
      <c r="D32" s="247">
        <v>0</v>
      </c>
      <c r="E32" s="407">
        <v>0</v>
      </c>
      <c r="F32" s="264">
        <f>+I17</f>
        <v>0</v>
      </c>
    </row>
    <row r="33" spans="1:14" s="49" customFormat="1" ht="21" customHeight="1" x14ac:dyDescent="0.35">
      <c r="A33" s="47"/>
      <c r="B33" s="762" t="s">
        <v>1427</v>
      </c>
      <c r="C33" s="763"/>
      <c r="D33" s="92">
        <f>SUM(D24:D32)</f>
        <v>111220780466</v>
      </c>
      <c r="E33" s="93">
        <f>SUM(E24:E32)</f>
        <v>0</v>
      </c>
      <c r="F33" s="93">
        <f>SUM(F24:F32)</f>
        <v>0</v>
      </c>
      <c r="G33" s="287"/>
      <c r="H33" s="48"/>
      <c r="I33" s="48"/>
      <c r="J33" s="48"/>
      <c r="K33" s="48"/>
      <c r="L33" s="48"/>
      <c r="M33" s="48"/>
      <c r="N33" s="48"/>
    </row>
    <row r="34" spans="1:14" s="49" customFormat="1" ht="15" customHeight="1" x14ac:dyDescent="0.35">
      <c r="A34" s="47"/>
      <c r="B34" s="764"/>
      <c r="C34" s="765"/>
      <c r="D34" s="765"/>
      <c r="E34" s="765"/>
      <c r="F34" s="766"/>
      <c r="G34" s="48"/>
      <c r="H34" s="48"/>
      <c r="I34" s="48"/>
      <c r="J34" s="48"/>
      <c r="K34" s="48"/>
      <c r="L34" s="48"/>
      <c r="M34" s="48"/>
      <c r="N34" s="48"/>
    </row>
    <row r="35" spans="1:14" s="49" customFormat="1" x14ac:dyDescent="0.35">
      <c r="A35" s="47"/>
      <c r="B35" s="48"/>
      <c r="C35" s="48"/>
      <c r="D35" s="50"/>
      <c r="E35" s="50"/>
      <c r="F35" s="50"/>
      <c r="G35" s="50"/>
      <c r="H35" s="50"/>
      <c r="I35" s="48"/>
      <c r="J35" s="48"/>
      <c r="K35" s="48"/>
      <c r="L35" s="48"/>
      <c r="M35" s="48"/>
      <c r="N35" s="48"/>
    </row>
    <row r="36" spans="1:14" s="49" customFormat="1" x14ac:dyDescent="0.35">
      <c r="A36" s="761" t="s">
        <v>1433</v>
      </c>
      <c r="B36" s="761"/>
      <c r="C36" s="761"/>
      <c r="D36" s="761"/>
      <c r="E36" s="761"/>
      <c r="F36" s="761"/>
      <c r="G36" s="761"/>
      <c r="H36" s="761"/>
      <c r="I36" s="761"/>
      <c r="J36" s="761"/>
      <c r="K36" s="761"/>
      <c r="L36" s="761"/>
      <c r="M36" s="48"/>
      <c r="N36" s="48"/>
    </row>
    <row r="37" spans="1:14" s="49" customFormat="1" ht="34.5" x14ac:dyDescent="0.35">
      <c r="A37" s="47"/>
      <c r="B37" s="57" t="s">
        <v>1434</v>
      </c>
      <c r="C37" s="57" t="s">
        <v>1416</v>
      </c>
      <c r="D37" s="57" t="s">
        <v>1418</v>
      </c>
      <c r="E37" s="62" t="s">
        <v>1435</v>
      </c>
      <c r="F37" s="62" t="s">
        <v>1436</v>
      </c>
      <c r="G37" s="62" t="s">
        <v>1437</v>
      </c>
      <c r="H37" s="62" t="s">
        <v>1438</v>
      </c>
      <c r="I37" s="62" t="s">
        <v>1439</v>
      </c>
      <c r="J37" s="455" t="s">
        <v>1440</v>
      </c>
      <c r="L37" s="48"/>
      <c r="M37" s="48"/>
      <c r="N37" s="48"/>
    </row>
    <row r="38" spans="1:14" s="49" customFormat="1" x14ac:dyDescent="0.35">
      <c r="A38" s="47"/>
      <c r="B38" s="45" t="s">
        <v>1905</v>
      </c>
      <c r="C38" s="67" t="s">
        <v>52</v>
      </c>
      <c r="D38" s="264">
        <v>72082062068</v>
      </c>
      <c r="E38" s="264"/>
      <c r="F38" s="264"/>
      <c r="G38" s="264"/>
      <c r="H38" s="264"/>
      <c r="I38" s="264"/>
      <c r="J38" s="264"/>
      <c r="K38" s="103"/>
      <c r="L38" s="48"/>
      <c r="M38" s="48"/>
      <c r="N38" s="48"/>
    </row>
    <row r="39" spans="1:14" s="49" customFormat="1" x14ac:dyDescent="0.35">
      <c r="A39" s="47"/>
      <c r="B39" s="288" t="s">
        <v>2279</v>
      </c>
      <c r="C39" s="289" t="s">
        <v>52</v>
      </c>
      <c r="D39" s="350">
        <v>925200499</v>
      </c>
      <c r="E39" s="264"/>
      <c r="F39" s="264"/>
      <c r="G39" s="264"/>
      <c r="H39" s="264"/>
      <c r="I39" s="264"/>
      <c r="J39" s="264"/>
      <c r="K39" s="103"/>
      <c r="L39" s="48"/>
      <c r="M39" s="48"/>
      <c r="N39" s="48"/>
    </row>
    <row r="40" spans="1:14" s="49" customFormat="1" x14ac:dyDescent="0.35">
      <c r="A40" s="47"/>
      <c r="B40" s="288" t="s">
        <v>1906</v>
      </c>
      <c r="C40" s="289" t="s">
        <v>116</v>
      </c>
      <c r="D40" s="350">
        <v>17864920612</v>
      </c>
      <c r="E40" s="264"/>
      <c r="F40" s="264"/>
      <c r="G40" s="264"/>
      <c r="H40" s="264"/>
      <c r="I40" s="264"/>
      <c r="J40" s="264"/>
      <c r="K40" s="103"/>
      <c r="L40" s="48"/>
      <c r="M40" s="48"/>
      <c r="N40" s="48"/>
    </row>
    <row r="41" spans="1:14" s="49" customFormat="1" x14ac:dyDescent="0.35">
      <c r="A41" s="47"/>
      <c r="B41" s="290" t="s">
        <v>1907</v>
      </c>
      <c r="C41" s="289" t="s">
        <v>116</v>
      </c>
      <c r="D41" s="350">
        <v>658492846</v>
      </c>
      <c r="E41" s="264"/>
      <c r="F41" s="264"/>
      <c r="G41" s="264"/>
      <c r="H41" s="264"/>
      <c r="I41" s="264"/>
      <c r="J41" s="264"/>
      <c r="K41" s="103"/>
      <c r="L41" s="48"/>
      <c r="M41" s="48"/>
      <c r="N41" s="48"/>
    </row>
    <row r="42" spans="1:14" s="49" customFormat="1" x14ac:dyDescent="0.35">
      <c r="A42" s="47"/>
      <c r="B42" s="288" t="s">
        <v>1908</v>
      </c>
      <c r="C42" s="289" t="s">
        <v>60</v>
      </c>
      <c r="D42" s="264">
        <v>0</v>
      </c>
      <c r="E42" s="264"/>
      <c r="F42" s="264"/>
      <c r="G42" s="264"/>
      <c r="H42" s="264"/>
      <c r="I42" s="264"/>
      <c r="J42" s="264"/>
      <c r="K42" s="103"/>
      <c r="L42" s="48"/>
      <c r="M42" s="48"/>
      <c r="N42" s="48"/>
    </row>
    <row r="43" spans="1:14" s="49" customFormat="1" x14ac:dyDescent="0.35">
      <c r="A43" s="47"/>
      <c r="B43" s="288" t="s">
        <v>1909</v>
      </c>
      <c r="C43" s="289" t="s">
        <v>60</v>
      </c>
      <c r="D43" s="72">
        <v>7910104441</v>
      </c>
      <c r="E43" s="264"/>
      <c r="F43" s="264"/>
      <c r="G43" s="264"/>
      <c r="H43" s="264"/>
      <c r="I43" s="264"/>
      <c r="J43" s="264"/>
      <c r="K43" s="103"/>
      <c r="L43" s="48"/>
      <c r="M43" s="48"/>
      <c r="N43" s="48"/>
    </row>
    <row r="44" spans="1:14" s="49" customFormat="1" x14ac:dyDescent="0.35">
      <c r="A44" s="47"/>
      <c r="B44" s="67" t="s">
        <v>1910</v>
      </c>
      <c r="C44" s="67" t="s">
        <v>52</v>
      </c>
      <c r="D44" s="350">
        <v>11780000000</v>
      </c>
      <c r="E44" s="264"/>
      <c r="F44" s="264"/>
      <c r="G44" s="264"/>
      <c r="H44" s="264"/>
      <c r="I44" s="264"/>
      <c r="J44" s="264"/>
      <c r="K44" s="103"/>
      <c r="L44" s="48"/>
      <c r="M44" s="48"/>
      <c r="N44" s="48"/>
    </row>
    <row r="45" spans="1:14" s="49" customFormat="1" ht="34.5" x14ac:dyDescent="0.35">
      <c r="A45" s="47"/>
      <c r="B45" s="101" t="s">
        <v>1911</v>
      </c>
      <c r="C45" s="67" t="s">
        <v>52</v>
      </c>
      <c r="D45" s="72">
        <v>0</v>
      </c>
      <c r="E45" s="264"/>
      <c r="F45" s="264"/>
      <c r="G45" s="264"/>
      <c r="H45" s="264"/>
      <c r="I45" s="264"/>
      <c r="J45" s="264"/>
      <c r="K45" s="103"/>
      <c r="L45" s="48"/>
      <c r="M45" s="48"/>
      <c r="N45" s="48"/>
    </row>
    <row r="46" spans="1:14" s="49" customFormat="1" hidden="1" x14ac:dyDescent="0.35">
      <c r="A46" s="47"/>
      <c r="B46" s="453"/>
      <c r="C46" s="453"/>
      <c r="D46" s="454"/>
      <c r="E46" s="264"/>
      <c r="F46" s="264"/>
      <c r="G46" s="264"/>
      <c r="H46" s="264"/>
      <c r="I46" s="264"/>
      <c r="J46" s="264"/>
      <c r="K46" s="103"/>
      <c r="L46" s="48"/>
      <c r="M46" s="48"/>
      <c r="N46" s="48"/>
    </row>
    <row r="47" spans="1:14" s="49" customFormat="1" hidden="1" x14ac:dyDescent="0.35">
      <c r="A47" s="47"/>
      <c r="B47" s="453"/>
      <c r="C47" s="453"/>
      <c r="D47" s="454"/>
      <c r="E47" s="264"/>
      <c r="F47" s="264"/>
      <c r="G47" s="264"/>
      <c r="H47" s="264"/>
      <c r="I47" s="264"/>
      <c r="J47" s="264"/>
      <c r="K47" s="103"/>
      <c r="L47" s="48"/>
      <c r="M47" s="48"/>
      <c r="N47" s="48"/>
    </row>
    <row r="48" spans="1:14" s="49" customFormat="1" hidden="1" x14ac:dyDescent="0.35">
      <c r="A48" s="47"/>
      <c r="B48" s="453"/>
      <c r="C48" s="453"/>
      <c r="D48" s="454"/>
      <c r="E48" s="264"/>
      <c r="F48" s="264"/>
      <c r="G48" s="264"/>
      <c r="H48" s="264"/>
      <c r="I48" s="264"/>
      <c r="J48" s="264"/>
      <c r="K48" s="103"/>
      <c r="L48" s="48"/>
      <c r="M48" s="48"/>
      <c r="N48" s="48"/>
    </row>
    <row r="49" spans="1:14" s="49" customFormat="1" hidden="1" x14ac:dyDescent="0.35">
      <c r="A49" s="47"/>
      <c r="B49" s="453"/>
      <c r="C49" s="453"/>
      <c r="D49" s="454"/>
      <c r="E49" s="264"/>
      <c r="F49" s="264"/>
      <c r="G49" s="264"/>
      <c r="H49" s="264"/>
      <c r="I49" s="264"/>
      <c r="J49" s="264"/>
      <c r="K49" s="103"/>
      <c r="L49" s="48"/>
      <c r="M49" s="48"/>
      <c r="N49" s="48"/>
    </row>
    <row r="50" spans="1:14" s="49" customFormat="1" x14ac:dyDescent="0.35">
      <c r="A50" s="47"/>
      <c r="B50" s="57" t="s">
        <v>1427</v>
      </c>
      <c r="C50" s="57"/>
      <c r="D50" s="57">
        <f t="shared" ref="D50:J50" si="4">SUM(D38:D49)</f>
        <v>111220780466</v>
      </c>
      <c r="E50" s="93">
        <f t="shared" si="4"/>
        <v>0</v>
      </c>
      <c r="F50" s="93">
        <f t="shared" si="4"/>
        <v>0</v>
      </c>
      <c r="G50" s="93">
        <f t="shared" si="4"/>
        <v>0</v>
      </c>
      <c r="H50" s="93">
        <f t="shared" si="4"/>
        <v>0</v>
      </c>
      <c r="I50" s="93">
        <f t="shared" si="4"/>
        <v>0</v>
      </c>
      <c r="J50" s="93">
        <f t="shared" si="4"/>
        <v>0</v>
      </c>
      <c r="K50" s="103"/>
      <c r="L50" s="48"/>
      <c r="M50" s="48"/>
      <c r="N50" s="48"/>
    </row>
    <row r="51" spans="1:14" s="49" customFormat="1" ht="19.5" customHeight="1" x14ac:dyDescent="0.35">
      <c r="A51" s="47"/>
      <c r="B51" s="771" t="s">
        <v>1432</v>
      </c>
      <c r="C51" s="771"/>
      <c r="D51" s="771"/>
      <c r="E51" s="771"/>
      <c r="F51" s="771"/>
      <c r="G51" s="771"/>
      <c r="H51" s="771"/>
      <c r="I51" s="771"/>
      <c r="J51" s="771"/>
      <c r="K51" s="103"/>
      <c r="L51" s="48"/>
      <c r="M51" s="48"/>
      <c r="N51" s="48"/>
    </row>
    <row r="52" spans="1:14" s="49" customFormat="1" hidden="1" x14ac:dyDescent="0.35">
      <c r="A52" s="47"/>
      <c r="B52" s="61"/>
      <c r="C52" s="61"/>
      <c r="D52" s="61"/>
      <c r="E52" s="61"/>
      <c r="F52" s="61"/>
      <c r="G52" s="61"/>
      <c r="H52" s="61"/>
      <c r="I52" s="61"/>
      <c r="J52" s="61"/>
      <c r="K52" s="61"/>
      <c r="L52" s="48"/>
      <c r="M52" s="48"/>
      <c r="N52" s="48"/>
    </row>
    <row r="53" spans="1:14" s="49" customFormat="1" hidden="1" x14ac:dyDescent="0.35">
      <c r="A53" s="761" t="s">
        <v>1441</v>
      </c>
      <c r="B53" s="761"/>
      <c r="C53" s="761"/>
      <c r="D53" s="761"/>
      <c r="E53" s="761"/>
      <c r="F53" s="761"/>
      <c r="G53" s="761"/>
      <c r="H53" s="761"/>
      <c r="I53" s="761"/>
      <c r="J53" s="761"/>
      <c r="K53" s="761"/>
      <c r="L53" s="761"/>
      <c r="M53" s="48"/>
      <c r="N53" s="48"/>
    </row>
    <row r="54" spans="1:14" s="49" customFormat="1" ht="23" hidden="1" x14ac:dyDescent="0.35">
      <c r="A54" s="47"/>
      <c r="B54" s="57" t="s">
        <v>1442</v>
      </c>
      <c r="C54" s="57" t="s">
        <v>1416</v>
      </c>
      <c r="D54" s="57" t="s">
        <v>1419</v>
      </c>
      <c r="E54" s="62" t="s">
        <v>1443</v>
      </c>
      <c r="F54" s="62" t="s">
        <v>1444</v>
      </c>
      <c r="G54" s="62" t="s">
        <v>1445</v>
      </c>
      <c r="H54" s="62" t="s">
        <v>1446</v>
      </c>
      <c r="I54" s="62" t="s">
        <v>1447</v>
      </c>
      <c r="J54" s="62" t="s">
        <v>1448</v>
      </c>
      <c r="K54" s="103"/>
      <c r="L54" s="48"/>
      <c r="M54" s="48"/>
      <c r="N54" s="48"/>
    </row>
    <row r="55" spans="1:14" s="49" customFormat="1" hidden="1" x14ac:dyDescent="0.35">
      <c r="A55" s="47"/>
      <c r="B55" s="45"/>
      <c r="C55" s="45"/>
      <c r="D55" s="72"/>
      <c r="E55" s="72"/>
      <c r="F55" s="72"/>
      <c r="G55" s="72"/>
      <c r="H55" s="72"/>
      <c r="I55" s="72"/>
      <c r="J55" s="72"/>
      <c r="K55" s="103"/>
      <c r="L55" s="48"/>
      <c r="M55" s="48"/>
      <c r="N55" s="48"/>
    </row>
    <row r="56" spans="1:14" s="49" customFormat="1" hidden="1" x14ac:dyDescent="0.35">
      <c r="A56" s="47"/>
      <c r="B56" s="45"/>
      <c r="C56" s="45"/>
      <c r="D56" s="69"/>
      <c r="E56" s="72"/>
      <c r="F56" s="72"/>
      <c r="G56" s="72"/>
      <c r="H56" s="72"/>
      <c r="I56" s="72"/>
      <c r="J56" s="72"/>
      <c r="K56" s="103"/>
      <c r="L56" s="48"/>
      <c r="M56" s="48"/>
      <c r="N56" s="48"/>
    </row>
    <row r="57" spans="1:14" s="49" customFormat="1" hidden="1" x14ac:dyDescent="0.35">
      <c r="A57" s="47"/>
      <c r="B57" s="45"/>
      <c r="C57" s="45"/>
      <c r="D57" s="69"/>
      <c r="E57" s="72"/>
      <c r="F57" s="72"/>
      <c r="G57" s="72"/>
      <c r="H57" s="72"/>
      <c r="I57" s="72"/>
      <c r="J57" s="72"/>
      <c r="K57" s="103"/>
      <c r="L57" s="48"/>
      <c r="M57" s="48"/>
      <c r="N57" s="48"/>
    </row>
    <row r="58" spans="1:14" s="49" customFormat="1" hidden="1" x14ac:dyDescent="0.35">
      <c r="A58" s="47"/>
      <c r="B58" s="45"/>
      <c r="C58" s="45"/>
      <c r="D58" s="69"/>
      <c r="E58" s="72"/>
      <c r="F58" s="72"/>
      <c r="G58" s="72"/>
      <c r="H58" s="72"/>
      <c r="I58" s="72"/>
      <c r="J58" s="72"/>
      <c r="K58" s="103"/>
      <c r="L58" s="48"/>
      <c r="M58" s="48"/>
      <c r="N58" s="48"/>
    </row>
    <row r="59" spans="1:14" s="49" customFormat="1" hidden="1" x14ac:dyDescent="0.35">
      <c r="A59" s="47"/>
      <c r="B59" s="45"/>
      <c r="C59" s="45"/>
      <c r="D59" s="69"/>
      <c r="E59" s="72"/>
      <c r="F59" s="72"/>
      <c r="G59" s="72"/>
      <c r="H59" s="72"/>
      <c r="I59" s="72"/>
      <c r="J59" s="72"/>
      <c r="K59" s="103"/>
      <c r="L59" s="48"/>
      <c r="M59" s="48"/>
      <c r="N59" s="48"/>
    </row>
    <row r="60" spans="1:14" s="49" customFormat="1" hidden="1" x14ac:dyDescent="0.35">
      <c r="A60" s="47"/>
      <c r="B60" s="45"/>
      <c r="C60" s="45"/>
      <c r="D60" s="70"/>
      <c r="E60" s="72"/>
      <c r="F60" s="72"/>
      <c r="G60" s="72"/>
      <c r="H60" s="72"/>
      <c r="I60" s="72"/>
      <c r="J60" s="72"/>
      <c r="K60" s="103"/>
      <c r="L60" s="48"/>
      <c r="M60" s="48"/>
      <c r="N60" s="48"/>
    </row>
    <row r="61" spans="1:14" s="49" customFormat="1" hidden="1" x14ac:dyDescent="0.35">
      <c r="A61" s="47"/>
      <c r="B61" s="45"/>
      <c r="C61" s="45"/>
      <c r="D61" s="69"/>
      <c r="E61" s="72"/>
      <c r="F61" s="72"/>
      <c r="G61" s="72"/>
      <c r="H61" s="72"/>
      <c r="I61" s="72"/>
      <c r="J61" s="72"/>
      <c r="K61" s="103"/>
      <c r="L61" s="48"/>
      <c r="M61" s="48"/>
      <c r="N61" s="48"/>
    </row>
    <row r="62" spans="1:14" s="49" customFormat="1" hidden="1" x14ac:dyDescent="0.35">
      <c r="A62" s="47"/>
      <c r="B62" s="45"/>
      <c r="C62" s="45"/>
      <c r="D62" s="69"/>
      <c r="E62" s="72"/>
      <c r="F62" s="72"/>
      <c r="G62" s="72"/>
      <c r="H62" s="72"/>
      <c r="I62" s="72"/>
      <c r="J62" s="72"/>
      <c r="K62" s="103"/>
      <c r="L62" s="48"/>
      <c r="M62" s="48"/>
      <c r="N62" s="48"/>
    </row>
    <row r="63" spans="1:14" s="49" customFormat="1" hidden="1" x14ac:dyDescent="0.35">
      <c r="A63" s="47"/>
      <c r="B63" s="45"/>
      <c r="C63" s="45"/>
      <c r="D63" s="69"/>
      <c r="E63" s="72"/>
      <c r="F63" s="72"/>
      <c r="G63" s="72"/>
      <c r="H63" s="72"/>
      <c r="I63" s="72"/>
      <c r="J63" s="72"/>
      <c r="K63" s="103"/>
      <c r="L63" s="48"/>
      <c r="M63" s="48"/>
      <c r="N63" s="48"/>
    </row>
    <row r="64" spans="1:14" s="49" customFormat="1" hidden="1" x14ac:dyDescent="0.35">
      <c r="A64" s="47"/>
      <c r="B64" s="45"/>
      <c r="C64" s="45"/>
      <c r="D64" s="69"/>
      <c r="E64" s="72"/>
      <c r="F64" s="72"/>
      <c r="G64" s="72"/>
      <c r="H64" s="72"/>
      <c r="I64" s="72"/>
      <c r="J64" s="72"/>
      <c r="K64" s="103"/>
      <c r="L64" s="48"/>
      <c r="M64" s="48"/>
      <c r="N64" s="48"/>
    </row>
    <row r="65" spans="1:14" s="49" customFormat="1" hidden="1" x14ac:dyDescent="0.35">
      <c r="A65" s="47"/>
      <c r="B65" s="45"/>
      <c r="C65" s="45"/>
      <c r="D65" s="69"/>
      <c r="E65" s="72"/>
      <c r="F65" s="72"/>
      <c r="G65" s="72"/>
      <c r="H65" s="72"/>
      <c r="I65" s="72"/>
      <c r="J65" s="72"/>
      <c r="K65" s="103"/>
      <c r="L65" s="48"/>
      <c r="M65" s="48"/>
      <c r="N65" s="48"/>
    </row>
    <row r="66" spans="1:14" s="49" customFormat="1" hidden="1" x14ac:dyDescent="0.35">
      <c r="A66" s="47"/>
      <c r="B66" s="45"/>
      <c r="C66" s="45"/>
      <c r="D66" s="69"/>
      <c r="E66" s="72"/>
      <c r="F66" s="72"/>
      <c r="G66" s="72"/>
      <c r="H66" s="72"/>
      <c r="I66" s="72"/>
      <c r="J66" s="72"/>
      <c r="K66" s="103"/>
      <c r="L66" s="48"/>
      <c r="M66" s="48"/>
      <c r="N66" s="48"/>
    </row>
    <row r="67" spans="1:14" s="49" customFormat="1" hidden="1" x14ac:dyDescent="0.35">
      <c r="A67" s="47"/>
      <c r="B67" s="754" t="s">
        <v>1427</v>
      </c>
      <c r="C67" s="755"/>
      <c r="D67" s="65">
        <f t="shared" ref="D67:J67" si="5">SUM(D55:D66)</f>
        <v>0</v>
      </c>
      <c r="E67" s="73">
        <f t="shared" si="5"/>
        <v>0</v>
      </c>
      <c r="F67" s="73">
        <f t="shared" si="5"/>
        <v>0</v>
      </c>
      <c r="G67" s="73">
        <f t="shared" si="5"/>
        <v>0</v>
      </c>
      <c r="H67" s="73">
        <f t="shared" si="5"/>
        <v>0</v>
      </c>
      <c r="I67" s="73">
        <f t="shared" si="5"/>
        <v>0</v>
      </c>
      <c r="J67" s="73">
        <f t="shared" si="5"/>
        <v>0</v>
      </c>
      <c r="K67" s="103"/>
      <c r="L67" s="48"/>
      <c r="M67" s="48"/>
      <c r="N67" s="48"/>
    </row>
    <row r="68" spans="1:14" s="49" customFormat="1" hidden="1" x14ac:dyDescent="0.35">
      <c r="A68" s="47"/>
      <c r="B68" s="771" t="s">
        <v>1432</v>
      </c>
      <c r="C68" s="771"/>
      <c r="D68" s="771"/>
      <c r="E68" s="771"/>
      <c r="F68" s="771"/>
      <c r="G68" s="771"/>
      <c r="H68" s="771"/>
      <c r="I68" s="771"/>
      <c r="J68" s="771"/>
      <c r="K68" s="103"/>
      <c r="L68" s="48"/>
      <c r="M68" s="48"/>
      <c r="N68" s="48"/>
    </row>
    <row r="69" spans="1:14" s="49" customFormat="1" hidden="1" x14ac:dyDescent="0.35">
      <c r="A69" s="47"/>
      <c r="B69" s="61"/>
      <c r="C69" s="61"/>
      <c r="D69" s="61"/>
      <c r="E69" s="61"/>
      <c r="F69" s="61"/>
      <c r="G69" s="61"/>
      <c r="H69" s="61"/>
      <c r="I69" s="61"/>
      <c r="J69" s="61"/>
      <c r="K69" s="61"/>
      <c r="L69" s="48"/>
      <c r="M69" s="48"/>
      <c r="N69" s="48"/>
    </row>
    <row r="70" spans="1:14" s="49" customFormat="1" hidden="1" x14ac:dyDescent="0.35">
      <c r="A70" s="761" t="s">
        <v>1449</v>
      </c>
      <c r="B70" s="761"/>
      <c r="C70" s="761"/>
      <c r="D70" s="761"/>
      <c r="E70" s="761"/>
      <c r="F70" s="761"/>
      <c r="G70" s="761"/>
      <c r="H70" s="761"/>
      <c r="I70" s="761"/>
      <c r="J70" s="761"/>
      <c r="K70" s="761"/>
      <c r="L70" s="761"/>
      <c r="M70" s="48"/>
      <c r="N70" s="48"/>
    </row>
    <row r="71" spans="1:14" s="49" customFormat="1" ht="23" hidden="1" x14ac:dyDescent="0.35">
      <c r="A71" s="47"/>
      <c r="B71" s="57" t="s">
        <v>1450</v>
      </c>
      <c r="C71" s="57" t="s">
        <v>1416</v>
      </c>
      <c r="D71" s="57" t="s">
        <v>1420</v>
      </c>
      <c r="E71" s="62" t="s">
        <v>1451</v>
      </c>
      <c r="F71" s="62" t="s">
        <v>1452</v>
      </c>
      <c r="G71" s="62" t="s">
        <v>1453</v>
      </c>
      <c r="H71" s="62" t="s">
        <v>1454</v>
      </c>
      <c r="I71" s="62" t="s">
        <v>1455</v>
      </c>
      <c r="J71" s="62" t="s">
        <v>1456</v>
      </c>
      <c r="K71" s="61"/>
      <c r="L71" s="61"/>
      <c r="M71" s="48"/>
      <c r="N71" s="48"/>
    </row>
    <row r="72" spans="1:14" s="49" customFormat="1" hidden="1" x14ac:dyDescent="0.35">
      <c r="A72" s="47"/>
      <c r="B72" s="45"/>
      <c r="C72" s="45"/>
      <c r="D72" s="72"/>
      <c r="E72" s="72"/>
      <c r="F72" s="72"/>
      <c r="G72" s="72"/>
      <c r="H72" s="72"/>
      <c r="I72" s="72"/>
      <c r="J72" s="72"/>
      <c r="K72" s="61"/>
      <c r="L72" s="61"/>
      <c r="M72" s="48"/>
      <c r="N72" s="48"/>
    </row>
    <row r="73" spans="1:14" s="49" customFormat="1" hidden="1" x14ac:dyDescent="0.35">
      <c r="A73" s="47"/>
      <c r="B73" s="45"/>
      <c r="C73" s="45"/>
      <c r="D73" s="72"/>
      <c r="E73" s="72"/>
      <c r="F73" s="72"/>
      <c r="G73" s="72"/>
      <c r="H73" s="72"/>
      <c r="I73" s="72"/>
      <c r="J73" s="72"/>
      <c r="K73" s="61"/>
      <c r="L73" s="61"/>
      <c r="M73" s="48"/>
      <c r="N73" s="48"/>
    </row>
    <row r="74" spans="1:14" s="49" customFormat="1" hidden="1" x14ac:dyDescent="0.35">
      <c r="A74" s="47"/>
      <c r="B74" s="45"/>
      <c r="C74" s="45"/>
      <c r="D74" s="72"/>
      <c r="E74" s="72"/>
      <c r="F74" s="72"/>
      <c r="G74" s="72"/>
      <c r="H74" s="72"/>
      <c r="I74" s="72"/>
      <c r="J74" s="72"/>
      <c r="K74" s="61"/>
      <c r="L74" s="61"/>
      <c r="M74" s="48"/>
      <c r="N74" s="48"/>
    </row>
    <row r="75" spans="1:14" s="49" customFormat="1" hidden="1" x14ac:dyDescent="0.35">
      <c r="A75" s="47"/>
      <c r="B75" s="45"/>
      <c r="C75" s="45"/>
      <c r="D75" s="72"/>
      <c r="E75" s="72"/>
      <c r="F75" s="72"/>
      <c r="G75" s="72"/>
      <c r="H75" s="72"/>
      <c r="I75" s="72"/>
      <c r="J75" s="72"/>
      <c r="K75" s="61"/>
      <c r="L75" s="61"/>
      <c r="M75" s="48"/>
      <c r="N75" s="48"/>
    </row>
    <row r="76" spans="1:14" s="49" customFormat="1" hidden="1" x14ac:dyDescent="0.35">
      <c r="A76" s="47"/>
      <c r="B76" s="45"/>
      <c r="C76" s="45"/>
      <c r="D76" s="72"/>
      <c r="E76" s="72"/>
      <c r="F76" s="72"/>
      <c r="G76" s="72"/>
      <c r="H76" s="72"/>
      <c r="I76" s="72"/>
      <c r="J76" s="72"/>
      <c r="K76" s="61"/>
      <c r="L76" s="61"/>
      <c r="M76" s="48"/>
      <c r="N76" s="48"/>
    </row>
    <row r="77" spans="1:14" s="49" customFormat="1" hidden="1" x14ac:dyDescent="0.35">
      <c r="A77" s="47"/>
      <c r="B77" s="45"/>
      <c r="C77" s="45"/>
      <c r="D77" s="72"/>
      <c r="E77" s="72"/>
      <c r="F77" s="72"/>
      <c r="G77" s="72"/>
      <c r="H77" s="72"/>
      <c r="I77" s="72"/>
      <c r="J77" s="72"/>
      <c r="K77" s="61"/>
      <c r="L77" s="61"/>
      <c r="M77" s="48"/>
      <c r="N77" s="48"/>
    </row>
    <row r="78" spans="1:14" s="49" customFormat="1" hidden="1" x14ac:dyDescent="0.35">
      <c r="A78" s="47"/>
      <c r="B78" s="45"/>
      <c r="C78" s="45"/>
      <c r="D78" s="72"/>
      <c r="E78" s="72"/>
      <c r="F78" s="72"/>
      <c r="G78" s="72"/>
      <c r="H78" s="72"/>
      <c r="I78" s="72"/>
      <c r="J78" s="72"/>
      <c r="K78" s="61"/>
      <c r="L78" s="61"/>
      <c r="M78" s="48"/>
      <c r="N78" s="48"/>
    </row>
    <row r="79" spans="1:14" s="49" customFormat="1" hidden="1" x14ac:dyDescent="0.35">
      <c r="A79" s="47"/>
      <c r="B79" s="45"/>
      <c r="C79" s="45"/>
      <c r="D79" s="72"/>
      <c r="E79" s="72"/>
      <c r="F79" s="72"/>
      <c r="G79" s="72"/>
      <c r="H79" s="72"/>
      <c r="I79" s="72"/>
      <c r="J79" s="72"/>
      <c r="K79" s="61"/>
      <c r="L79" s="61"/>
      <c r="M79" s="48"/>
      <c r="N79" s="48"/>
    </row>
    <row r="80" spans="1:14" s="49" customFormat="1" hidden="1" x14ac:dyDescent="0.35">
      <c r="A80" s="47"/>
      <c r="B80" s="45"/>
      <c r="C80" s="45"/>
      <c r="D80" s="72"/>
      <c r="E80" s="72"/>
      <c r="F80" s="72"/>
      <c r="G80" s="72"/>
      <c r="H80" s="72"/>
      <c r="I80" s="72"/>
      <c r="J80" s="72"/>
      <c r="K80" s="61"/>
      <c r="L80" s="61"/>
      <c r="M80" s="48"/>
      <c r="N80" s="48"/>
    </row>
    <row r="81" spans="1:14" s="49" customFormat="1" hidden="1" x14ac:dyDescent="0.35">
      <c r="A81" s="47"/>
      <c r="B81" s="45"/>
      <c r="C81" s="45"/>
      <c r="D81" s="72"/>
      <c r="E81" s="72"/>
      <c r="F81" s="72"/>
      <c r="G81" s="72"/>
      <c r="H81" s="72"/>
      <c r="I81" s="72"/>
      <c r="J81" s="72"/>
      <c r="K81" s="61"/>
      <c r="L81" s="61"/>
      <c r="M81" s="48"/>
      <c r="N81" s="48"/>
    </row>
    <row r="82" spans="1:14" s="49" customFormat="1" hidden="1" x14ac:dyDescent="0.35">
      <c r="A82" s="47"/>
      <c r="B82" s="45"/>
      <c r="C82" s="45"/>
      <c r="D82" s="72"/>
      <c r="E82" s="72"/>
      <c r="F82" s="72"/>
      <c r="G82" s="72"/>
      <c r="H82" s="72"/>
      <c r="I82" s="72"/>
      <c r="J82" s="72"/>
      <c r="K82" s="61"/>
      <c r="L82" s="61"/>
      <c r="M82" s="48"/>
      <c r="N82" s="48"/>
    </row>
    <row r="83" spans="1:14" s="49" customFormat="1" hidden="1" x14ac:dyDescent="0.35">
      <c r="A83" s="47"/>
      <c r="B83" s="45"/>
      <c r="C83" s="45"/>
      <c r="D83" s="72"/>
      <c r="E83" s="72"/>
      <c r="F83" s="72"/>
      <c r="G83" s="72"/>
      <c r="H83" s="72"/>
      <c r="I83" s="72"/>
      <c r="J83" s="72"/>
      <c r="K83" s="61"/>
      <c r="L83" s="61"/>
      <c r="M83" s="48"/>
      <c r="N83" s="48"/>
    </row>
    <row r="84" spans="1:14" s="49" customFormat="1" hidden="1" x14ac:dyDescent="0.35">
      <c r="A84" s="47"/>
      <c r="B84" s="754" t="s">
        <v>1427</v>
      </c>
      <c r="C84" s="755"/>
      <c r="D84" s="65">
        <f t="shared" ref="D84:J84" si="6">SUM(D72:D83)</f>
        <v>0</v>
      </c>
      <c r="E84" s="73">
        <f t="shared" si="6"/>
        <v>0</v>
      </c>
      <c r="F84" s="73">
        <f t="shared" si="6"/>
        <v>0</v>
      </c>
      <c r="G84" s="73">
        <f t="shared" si="6"/>
        <v>0</v>
      </c>
      <c r="H84" s="73">
        <f t="shared" si="6"/>
        <v>0</v>
      </c>
      <c r="I84" s="73">
        <f t="shared" si="6"/>
        <v>0</v>
      </c>
      <c r="J84" s="73">
        <f t="shared" si="6"/>
        <v>0</v>
      </c>
      <c r="K84" s="61"/>
      <c r="L84" s="61"/>
      <c r="M84" s="48"/>
      <c r="N84" s="48"/>
    </row>
    <row r="85" spans="1:14" s="49" customFormat="1" x14ac:dyDescent="0.35">
      <c r="A85" s="47"/>
      <c r="B85" s="771" t="s">
        <v>1432</v>
      </c>
      <c r="C85" s="771"/>
      <c r="D85" s="771"/>
      <c r="E85" s="771"/>
      <c r="F85" s="771"/>
      <c r="G85" s="771"/>
      <c r="H85" s="771"/>
      <c r="I85" s="771"/>
      <c r="J85" s="771"/>
      <c r="K85" s="61"/>
      <c r="L85" s="61"/>
      <c r="M85" s="48"/>
      <c r="N85" s="48"/>
    </row>
    <row r="86" spans="1:14" s="49" customFormat="1" ht="104.15" customHeight="1" x14ac:dyDescent="0.35">
      <c r="A86" s="47"/>
      <c r="B86" s="90"/>
      <c r="C86" s="770"/>
      <c r="D86" s="770"/>
      <c r="E86" s="770"/>
      <c r="F86" s="607"/>
      <c r="G86" s="61"/>
      <c r="H86" s="61"/>
      <c r="I86" s="61"/>
      <c r="J86" s="61"/>
      <c r="K86" s="61"/>
      <c r="L86" s="61"/>
      <c r="M86" s="61"/>
      <c r="N86" s="61"/>
    </row>
    <row r="87" spans="1:14" s="55" customFormat="1" ht="11.25" customHeight="1" x14ac:dyDescent="0.35">
      <c r="A87" s="54"/>
      <c r="B87" s="87" t="s">
        <v>1396</v>
      </c>
      <c r="C87" s="769" t="s">
        <v>2078</v>
      </c>
      <c r="D87" s="769"/>
      <c r="E87" s="769"/>
      <c r="F87" s="61"/>
      <c r="G87" s="61"/>
      <c r="H87" s="61"/>
      <c r="I87" s="61"/>
      <c r="J87" s="61"/>
      <c r="K87" s="61"/>
      <c r="L87" s="61"/>
      <c r="M87" s="61"/>
      <c r="N87" s="61"/>
    </row>
    <row r="88" spans="1:14" ht="25.5" customHeight="1" x14ac:dyDescent="0.35">
      <c r="A88" s="39"/>
      <c r="B88" s="468" t="str">
        <f>'Información Básica'!B114</f>
        <v xml:space="preserve">ANDRES HERNAN SANCEHZ GUZMAN </v>
      </c>
      <c r="C88" s="772" t="str">
        <f>'Información Básica'!C114</f>
        <v>MOISES CEPEDA RESTREPO</v>
      </c>
      <c r="D88" s="773"/>
      <c r="E88" s="773"/>
      <c r="F88" s="61"/>
      <c r="G88" s="61"/>
      <c r="H88" s="61"/>
      <c r="I88" s="61"/>
      <c r="J88" s="61"/>
      <c r="K88" s="61"/>
      <c r="L88" s="61"/>
      <c r="M88" s="61"/>
      <c r="N88" s="61"/>
    </row>
    <row r="89" spans="1:14" x14ac:dyDescent="0.35">
      <c r="A89" s="39"/>
      <c r="B89" s="54"/>
      <c r="C89" s="54"/>
      <c r="D89" s="39"/>
      <c r="E89" s="39"/>
      <c r="F89" s="61"/>
      <c r="G89" s="61"/>
      <c r="H89" s="61"/>
      <c r="I89" s="61"/>
      <c r="J89" s="61"/>
      <c r="K89" s="61"/>
      <c r="L89" s="61"/>
      <c r="M89" s="61"/>
      <c r="N89" s="61"/>
    </row>
  </sheetData>
  <mergeCells count="22">
    <mergeCell ref="A36:L36"/>
    <mergeCell ref="B2:E2"/>
    <mergeCell ref="F2:J3"/>
    <mergeCell ref="K2:M3"/>
    <mergeCell ref="B3:E3"/>
    <mergeCell ref="B5:M5"/>
    <mergeCell ref="A8:L8"/>
    <mergeCell ref="B18:C18"/>
    <mergeCell ref="B19:H19"/>
    <mergeCell ref="B22:J22"/>
    <mergeCell ref="B33:C33"/>
    <mergeCell ref="B34:F34"/>
    <mergeCell ref="B85:J85"/>
    <mergeCell ref="C86:E86"/>
    <mergeCell ref="C87:E87"/>
    <mergeCell ref="C88:E88"/>
    <mergeCell ref="B51:J51"/>
    <mergeCell ref="A53:L53"/>
    <mergeCell ref="B67:C67"/>
    <mergeCell ref="B68:J68"/>
    <mergeCell ref="A70:L70"/>
    <mergeCell ref="B84:C84"/>
  </mergeCells>
  <dataValidations count="28">
    <dataValidation allowBlank="1" showInputMessage="1" showErrorMessage="1" prompt="Valor de Compromiso que el municipio fija para aportar a cofinanciar las inversiones concertadas en la sección 4 de este PAM, de acuerdo con la naturaleza y disponibilidad de la fuente y rubro." sqref="F10:G10"/>
    <dataValidation allowBlank="1" showInputMessage="1" showErrorMessage="1" prompt="Valor total comprometido para la vigencia completa del PEI 2024-2027_x000a_" sqref="H9:H17"/>
    <dataValidation allowBlank="1" showInputMessage="1" showErrorMessage="1" prompt="Recursos financieros comprometidos para la vigencia 2027 del PEI." sqref="G9 G13:G15 G17"/>
    <dataValidation allowBlank="1" showInputMessage="1" showErrorMessage="1" prompt="Recursos financieros comprometidos para la vigencia 2026 del PEI." sqref="F9 F13:F15 F17"/>
    <dataValidation allowBlank="1" showInputMessage="1" showErrorMessage="1" prompt="Recursos financieros comprometidos para la vigencia 2025 del PEI." sqref="E9 E14:E15 E17 D42:D43 D45 D28:D29 D31"/>
    <dataValidation allowBlank="1" showInputMessage="1" showErrorMessage="1" prompt="Fuente de SGP - APSB destinada al aporte para cofinanciación de inversiones en el marco del PDA" sqref="B38:B41 B10:B13 B24:B28"/>
    <dataValidation allowBlank="1" showInputMessage="1" showErrorMessage="1" prompt="Recursos PGN de vigencia 2022-2026 " sqref="B15 B30 B43"/>
    <dataValidation allowBlank="1" showInputMessage="1" showErrorMessage="1" prompt="Fuente de Recursos Propios con la que cuente el municipio para atención del sector de APSB en el marco del PDA" sqref="B16 B31 B44"/>
    <dataValidation allowBlank="1" showInputMessage="1" showErrorMessage="1" prompt="Cualquier otra fuente con la que cuente el municipio para atención del sector de APSB en el marco del PDA" sqref="B17 B45 B32"/>
    <dataValidation allowBlank="1" showInputMessage="1" showErrorMessage="1" prompt="Recursos del PGN asignados mediante Dec 3170 de 2008" sqref="B14 B29 B42"/>
    <dataValidation allowBlank="1" showInputMessage="1" showErrorMessage="1" prompt="Valor estimado o asignado para la vigencia 2027" sqref="D71"/>
    <dataValidation allowBlank="1" showInputMessage="1" showErrorMessage="1" prompt="Valor estimado o asignado para la vigencia 2026" sqref="D54"/>
    <dataValidation allowBlank="1" showInputMessage="1" showErrorMessage="1" prompt="Valor estimado o asignado para la vigencia 2025" sqref="D37"/>
    <dataValidation allowBlank="1" showInputMessage="1" showErrorMessage="1" prompt="Valor total financiero ejecutado del PEI 2024-2027, teniendo en cuenta la expedición de Documentos de Compromiso, como lo son la expedición de CDR´s." sqref="M9:N9"/>
    <dataValidation allowBlank="1" showInputMessage="1" showErrorMessage="1" prompt="Valor ejecutado financiero teniendo en cuenta la fecha de corte y la expedición de Documentos de Compromiso, como lo son la expedición de CDR´s." sqref="E54:J54 E71:J71 E23:F32 E37:J37 M10:M17 I9:L17"/>
    <dataValidation allowBlank="1" showInputMessage="1" showErrorMessage="1" prompt="Relacionar las diversas fuentes de recursos financieros con las cuales se financiarán las inversiones enmarcadas en el PEI Cap. 2027. No se podrán relacionar fuentes que no cuenten con el respectivo soporte que garanticé su compromiso en el marco del PDA." sqref="B71:B83"/>
    <dataValidation allowBlank="1" showInputMessage="1" showErrorMessage="1" prompt="Relacionar las diversas fuentes de recursos financieros con las cuales se financiarán las inversiones enmarcadas en el PEI Cap. 2026. No se podrán relacionar fuentes que no cuenten con el respectivo soporte que garanticé su compromiso en el marco del PDA." sqref="B54:B66"/>
    <dataValidation allowBlank="1" showInputMessage="1" showErrorMessage="1" prompt="Relacionar las diversas fuentes de recursos financieros con las cuales se financiarán las inversiones enmarcadas en el PEI Cap. 2025. No se podrán relacionar fuentes que no cuenten con el respectivo soporte que garanticé su compromiso en el marco del PDA." sqref="B37 B46:B49"/>
    <dataValidation allowBlank="1" showInputMessage="1" showErrorMessage="1" prompt="Relacionar las diversas fuentes de recursos financieros con las cuales se financiarán las inversiones enmarcadas en el PEI Cap. 2024 No se podrán relacionar fuentes que no cuenten con el respectivo soporte que garanticé su compromiso en el marco del PDA." sqref="B23"/>
    <dataValidation allowBlank="1" showInputMessage="1" showErrorMessage="1" prompt="Recursos financieros comprometidos para la vigencia 2024 del PEI." sqref="D9 D23"/>
    <dataValidation allowBlank="1" showInputMessage="1" showErrorMessage="1" prompt="Escoger de la lista el orden al que pertenece la fuente de recursos financieros comprometidos en el PEI 2024-2027." sqref="C9"/>
    <dataValidation allowBlank="1" showInputMessage="1" showErrorMessage="1" prompt="Relacionar las diversas fuentes de recursos financieros con las cuales se financiarán las inversiones enmarcadas en el PEI 2024-2027. No se podrán relacionar fuentes que no cuenten con el respectivo soporte que garanticé su compromiso en el marco del PDA." sqref="B9"/>
    <dataValidation allowBlank="1" showInputMessage="1" showErrorMessage="1" prompt="Valor Ejecutado Financiero teniendo en cuenta el corte del titulo en la columna y la Expedición de Documentos de Compromiso, como lo son Expedición de CDR´s." sqref="G24:H32 K38:K49 K55:K66 I18:K18 K72:K83"/>
    <dataValidation allowBlank="1" showInputMessage="1" showErrorMessage="1" prompt="Agregar filas a la tabla conforme se requiera" sqref="A8"/>
    <dataValidation allowBlank="1" showInputMessage="1" showErrorMessage="1" prompt="Valor estimado o asignado para la vigencia 2024" sqref="K71"/>
    <dataValidation allowBlank="1" showInputMessage="1" showErrorMessage="1" prompt="Escoger de la lista el orden al que pertenecen los recursos consignados_x000a_" sqref="C71 C54 C23 C37"/>
    <dataValidation allowBlank="1" showInputMessage="1" showErrorMessage="1" prompt="Cualquier otra fuente con la que cuente el municipio para atención del sector de APSB." sqref="B18:B22 A36 B33:B35 A53 B50:B52 A70 B67:B69 B84:B86"/>
    <dataValidation allowBlank="1" showInputMessage="1" showErrorMessage="1" prompt="Valor total proyectado a ser obtenido, gestionado o recibido para la vigencia del cuatrienio 2024-2027. No incluye valor de saldo disponible de columna anterior." sqref="D55:D57 E10 D38:D41 E16 E11:G12 E13 D44 D24:D27 D30"/>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Escoger de la lista el orden al que pertenecen los recursos consignados_x000a_">
          <x14:formula1>
            <xm:f>LISTA!$AB$2:$AB$8</xm:f>
          </x14:formula1>
          <xm:sqref>C72:C83 C55:C66 C46:C49</xm:sqref>
        </x14:dataValidation>
        <x14:dataValidation type="list" allowBlank="1" showInputMessage="1" showErrorMessage="1" prompt="Escoger de la lista el orden al que pertenecen los recursos consignados">
          <x14:formula1>
            <xm:f>LISTA!$AB$2:$AB$8</xm:f>
          </x14:formula1>
          <xm:sqref>C24 C26:C27 C29:C32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9"/>
  <sheetViews>
    <sheetView view="pageBreakPreview" topLeftCell="D54" zoomScale="85" zoomScaleNormal="100" zoomScaleSheetLayoutView="85" workbookViewId="0">
      <selection activeCell="F74" sqref="F74"/>
    </sheetView>
  </sheetViews>
  <sheetFormatPr baseColWidth="10" defaultColWidth="10.75" defaultRowHeight="11.5" x14ac:dyDescent="0.35"/>
  <cols>
    <col min="1" max="1" width="3" style="40" customWidth="1"/>
    <col min="2" max="2" width="61.58203125" style="40" customWidth="1"/>
    <col min="3" max="3" width="53.75" style="40" customWidth="1"/>
    <col min="4" max="4" width="28" style="64" customWidth="1"/>
    <col min="5" max="15" width="21.25" style="71" customWidth="1"/>
    <col min="16" max="16" width="42.58203125" style="130" customWidth="1"/>
    <col min="17" max="17" width="33.25" style="39" bestFit="1" customWidth="1"/>
    <col min="18" max="18" width="19.58203125" style="130" customWidth="1"/>
    <col min="19" max="19" width="4.08203125" style="40" customWidth="1"/>
    <col min="20" max="16384" width="10.75" style="40"/>
  </cols>
  <sheetData>
    <row r="1" spans="1:23" x14ac:dyDescent="0.35">
      <c r="I1" s="130"/>
      <c r="J1" s="130"/>
      <c r="K1" s="130"/>
      <c r="L1" s="130"/>
      <c r="M1" s="130"/>
      <c r="N1" s="130"/>
      <c r="O1" s="130"/>
      <c r="S1" s="39"/>
    </row>
    <row r="2" spans="1:23" ht="68.150000000000006" customHeight="1" x14ac:dyDescent="0.35">
      <c r="A2" s="39"/>
      <c r="B2" s="749" t="s">
        <v>1333</v>
      </c>
      <c r="C2" s="749"/>
      <c r="D2" s="749"/>
      <c r="E2" s="789" t="s">
        <v>1334</v>
      </c>
      <c r="F2" s="789"/>
      <c r="G2" s="789"/>
      <c r="H2" s="789"/>
      <c r="I2" s="789"/>
      <c r="J2" s="789"/>
      <c r="K2" s="789"/>
      <c r="L2" s="790"/>
      <c r="M2" s="790"/>
      <c r="N2" s="790"/>
      <c r="O2" s="790"/>
      <c r="P2" s="790"/>
      <c r="Q2" s="790"/>
      <c r="R2" s="790"/>
      <c r="S2" s="39"/>
    </row>
    <row r="3" spans="1:23" ht="68.150000000000006" customHeight="1" x14ac:dyDescent="0.35">
      <c r="A3" s="39"/>
      <c r="B3" s="750" t="s">
        <v>1869</v>
      </c>
      <c r="C3" s="750"/>
      <c r="D3" s="750"/>
      <c r="E3" s="789"/>
      <c r="F3" s="789"/>
      <c r="G3" s="789"/>
      <c r="H3" s="789"/>
      <c r="I3" s="789"/>
      <c r="J3" s="789"/>
      <c r="K3" s="789"/>
      <c r="L3" s="790"/>
      <c r="M3" s="790"/>
      <c r="N3" s="790"/>
      <c r="O3" s="790"/>
      <c r="P3" s="790"/>
      <c r="Q3" s="790"/>
      <c r="R3" s="790"/>
      <c r="S3" s="39"/>
    </row>
    <row r="4" spans="1:23" x14ac:dyDescent="0.35">
      <c r="A4" s="39"/>
      <c r="B4" s="39"/>
      <c r="C4" s="39"/>
      <c r="D4" s="131"/>
      <c r="E4" s="130"/>
      <c r="F4" s="130"/>
      <c r="G4" s="130"/>
      <c r="H4" s="130"/>
      <c r="I4" s="130"/>
      <c r="J4" s="130"/>
      <c r="K4" s="130"/>
      <c r="L4" s="130"/>
      <c r="M4" s="130"/>
      <c r="N4" s="130"/>
      <c r="O4" s="130"/>
      <c r="S4" s="39"/>
      <c r="T4" s="39"/>
      <c r="U4" s="39"/>
      <c r="V4" s="39"/>
      <c r="W4" s="39"/>
    </row>
    <row r="5" spans="1:23" ht="195.75" customHeight="1" x14ac:dyDescent="0.35">
      <c r="A5" s="39"/>
      <c r="B5" s="745" t="s">
        <v>1878</v>
      </c>
      <c r="C5" s="746"/>
      <c r="D5" s="746"/>
      <c r="E5" s="746"/>
      <c r="F5" s="746"/>
      <c r="G5" s="746"/>
      <c r="H5" s="746"/>
      <c r="I5" s="746"/>
      <c r="J5" s="746"/>
      <c r="K5" s="746"/>
      <c r="L5" s="746"/>
      <c r="M5" s="746"/>
      <c r="N5" s="746"/>
      <c r="O5" s="746"/>
      <c r="P5" s="746"/>
      <c r="Q5" s="746"/>
      <c r="R5" s="746"/>
      <c r="S5" s="39"/>
      <c r="T5" s="39"/>
      <c r="U5" s="39"/>
      <c r="V5" s="39"/>
      <c r="W5" s="39"/>
    </row>
    <row r="6" spans="1:23" x14ac:dyDescent="0.35">
      <c r="A6" s="39"/>
      <c r="B6" s="39"/>
      <c r="C6" s="39"/>
      <c r="D6" s="131"/>
      <c r="E6" s="130"/>
      <c r="F6" s="130"/>
      <c r="G6" s="130"/>
      <c r="H6" s="130"/>
      <c r="I6" s="130"/>
      <c r="J6" s="130"/>
      <c r="K6" s="130"/>
      <c r="L6" s="130"/>
      <c r="M6" s="130"/>
      <c r="N6" s="130"/>
      <c r="O6" s="130"/>
      <c r="S6" s="39"/>
      <c r="T6" s="39"/>
      <c r="U6" s="39"/>
      <c r="V6" s="39"/>
      <c r="W6" s="39"/>
    </row>
    <row r="7" spans="1:23" ht="21" customHeight="1" x14ac:dyDescent="0.35">
      <c r="A7" s="43"/>
      <c r="B7" s="41" t="s">
        <v>1524</v>
      </c>
      <c r="C7" s="41"/>
      <c r="D7" s="131"/>
      <c r="E7" s="130"/>
      <c r="F7" s="130"/>
      <c r="G7" s="130"/>
      <c r="H7" s="130"/>
      <c r="I7" s="130"/>
      <c r="J7" s="130"/>
      <c r="K7" s="130"/>
      <c r="L7" s="130"/>
      <c r="M7" s="130"/>
      <c r="N7" s="130"/>
      <c r="O7" s="130"/>
      <c r="S7" s="39"/>
    </row>
    <row r="8" spans="1:23" ht="23.5" thickBot="1" x14ac:dyDescent="0.4">
      <c r="A8" s="43"/>
      <c r="B8" s="41"/>
      <c r="C8" s="39"/>
      <c r="D8" s="131"/>
      <c r="E8" s="786" t="s">
        <v>1458</v>
      </c>
      <c r="F8" s="787"/>
      <c r="G8" s="788"/>
      <c r="H8" s="786" t="s">
        <v>1347</v>
      </c>
      <c r="I8" s="787"/>
      <c r="J8" s="788"/>
      <c r="K8" s="786" t="s">
        <v>1459</v>
      </c>
      <c r="L8" s="787"/>
      <c r="M8" s="788"/>
      <c r="N8" s="133" t="s">
        <v>30</v>
      </c>
      <c r="O8" s="133" t="s">
        <v>31</v>
      </c>
      <c r="P8" s="112" t="s">
        <v>1460</v>
      </c>
      <c r="Q8" s="108" t="s">
        <v>1461</v>
      </c>
      <c r="R8" s="112" t="s">
        <v>1519</v>
      </c>
      <c r="S8" s="39"/>
    </row>
    <row r="9" spans="1:23" s="55" customFormat="1" x14ac:dyDescent="0.35">
      <c r="A9" s="143"/>
      <c r="B9" s="134" t="s">
        <v>1463</v>
      </c>
      <c r="C9" s="135" t="s">
        <v>1464</v>
      </c>
      <c r="D9" s="136" t="s">
        <v>1465</v>
      </c>
      <c r="E9" s="137"/>
      <c r="F9" s="138"/>
      <c r="G9" s="138"/>
      <c r="H9" s="138"/>
      <c r="I9" s="138"/>
      <c r="J9" s="138"/>
      <c r="K9" s="138"/>
      <c r="L9" s="138"/>
      <c r="M9" s="138"/>
      <c r="N9" s="138"/>
      <c r="O9" s="138"/>
      <c r="P9" s="777"/>
      <c r="Q9" s="778"/>
      <c r="R9" s="778"/>
      <c r="S9" s="39"/>
    </row>
    <row r="10" spans="1:23" x14ac:dyDescent="0.35">
      <c r="A10" s="43"/>
      <c r="B10" s="779" t="s">
        <v>1466</v>
      </c>
      <c r="C10" s="132" t="s">
        <v>1467</v>
      </c>
      <c r="D10" s="132">
        <f>+D11+D16+D26+D28+D21</f>
        <v>0</v>
      </c>
      <c r="E10" s="132"/>
      <c r="F10" s="132"/>
      <c r="G10" s="132"/>
      <c r="H10" s="132"/>
      <c r="I10" s="132"/>
      <c r="J10" s="132"/>
      <c r="K10" s="132"/>
      <c r="L10" s="132"/>
      <c r="M10" s="132"/>
      <c r="N10" s="132"/>
      <c r="O10" s="132"/>
      <c r="P10" s="115">
        <f>+P11+P16+P26+P28+P21</f>
        <v>0</v>
      </c>
      <c r="Q10" s="126"/>
      <c r="R10" s="115">
        <f>+R11+R16+R21+R26+R28</f>
        <v>0</v>
      </c>
      <c r="S10" s="39"/>
    </row>
    <row r="11" spans="1:23" x14ac:dyDescent="0.35">
      <c r="A11" s="43"/>
      <c r="B11" s="780"/>
      <c r="C11" s="123" t="s">
        <v>1468</v>
      </c>
      <c r="D11" s="116">
        <f>+SUM(D12:D15)</f>
        <v>0</v>
      </c>
      <c r="E11" s="113"/>
      <c r="F11" s="109"/>
      <c r="G11" s="110"/>
      <c r="H11" s="110"/>
      <c r="I11" s="110"/>
      <c r="J11" s="110"/>
      <c r="K11" s="110"/>
      <c r="L11" s="110"/>
      <c r="M11" s="109"/>
      <c r="N11" s="109"/>
      <c r="O11" s="109"/>
      <c r="P11" s="116">
        <f>+SUM(P12:P15)</f>
        <v>0</v>
      </c>
      <c r="Q11" s="127"/>
      <c r="R11" s="116">
        <f>+SUM(R12:R15)</f>
        <v>0</v>
      </c>
      <c r="S11" s="39"/>
    </row>
    <row r="12" spans="1:23" x14ac:dyDescent="0.35">
      <c r="A12" s="43"/>
      <c r="B12" s="780"/>
      <c r="C12" s="122" t="s">
        <v>1470</v>
      </c>
      <c r="D12" s="117">
        <f>+SUM(E12:O12)</f>
        <v>0</v>
      </c>
      <c r="E12" s="114"/>
      <c r="F12" s="72"/>
      <c r="G12" s="111"/>
      <c r="H12" s="111"/>
      <c r="I12" s="111"/>
      <c r="J12" s="111"/>
      <c r="K12" s="111"/>
      <c r="L12" s="111"/>
      <c r="M12" s="72"/>
      <c r="N12" s="72"/>
      <c r="O12" s="72"/>
      <c r="P12" s="117"/>
      <c r="Q12" s="128"/>
      <c r="R12" s="117"/>
      <c r="S12" s="39"/>
    </row>
    <row r="13" spans="1:23" x14ac:dyDescent="0.35">
      <c r="A13" s="43"/>
      <c r="B13" s="780"/>
      <c r="C13" s="122" t="s">
        <v>1471</v>
      </c>
      <c r="D13" s="117">
        <f>+SUM(E13:O13)</f>
        <v>0</v>
      </c>
      <c r="E13" s="114"/>
      <c r="F13" s="72"/>
      <c r="G13" s="111"/>
      <c r="H13" s="111"/>
      <c r="I13" s="111"/>
      <c r="J13" s="111"/>
      <c r="K13" s="111"/>
      <c r="L13" s="111"/>
      <c r="M13" s="72"/>
      <c r="N13" s="72"/>
      <c r="O13" s="72"/>
      <c r="P13" s="117"/>
      <c r="Q13" s="128"/>
      <c r="R13" s="117"/>
      <c r="S13" s="39"/>
    </row>
    <row r="14" spans="1:23" x14ac:dyDescent="0.35">
      <c r="A14" s="43"/>
      <c r="B14" s="780"/>
      <c r="C14" s="122" t="s">
        <v>1472</v>
      </c>
      <c r="D14" s="117">
        <f>+SUM(E14:O14)</f>
        <v>0</v>
      </c>
      <c r="E14" s="114"/>
      <c r="F14" s="72"/>
      <c r="G14" s="72"/>
      <c r="H14" s="72"/>
      <c r="I14" s="72"/>
      <c r="J14" s="72"/>
      <c r="K14" s="72"/>
      <c r="L14" s="72"/>
      <c r="M14" s="72"/>
      <c r="N14" s="72"/>
      <c r="O14" s="72"/>
      <c r="P14" s="117"/>
      <c r="Q14" s="128"/>
      <c r="R14" s="117"/>
      <c r="S14" s="39"/>
    </row>
    <row r="15" spans="1:23" x14ac:dyDescent="0.35">
      <c r="A15" s="43"/>
      <c r="B15" s="780"/>
      <c r="C15" s="122" t="s">
        <v>1473</v>
      </c>
      <c r="D15" s="117">
        <f>+SUM(E15:O15)</f>
        <v>0</v>
      </c>
      <c r="E15" s="114"/>
      <c r="F15" s="72"/>
      <c r="G15" s="72"/>
      <c r="H15" s="72"/>
      <c r="I15" s="72"/>
      <c r="J15" s="72"/>
      <c r="K15" s="72"/>
      <c r="L15" s="72"/>
      <c r="M15" s="72"/>
      <c r="N15" s="72"/>
      <c r="O15" s="72"/>
      <c r="P15" s="117"/>
      <c r="Q15" s="128"/>
      <c r="R15" s="117"/>
      <c r="S15" s="39"/>
    </row>
    <row r="16" spans="1:23" x14ac:dyDescent="0.35">
      <c r="A16" s="43"/>
      <c r="B16" s="780"/>
      <c r="C16" s="123" t="s">
        <v>1474</v>
      </c>
      <c r="D16" s="116">
        <f>+SUM(D17:D20)</f>
        <v>0</v>
      </c>
      <c r="E16" s="113"/>
      <c r="F16" s="109"/>
      <c r="G16" s="110"/>
      <c r="H16" s="110"/>
      <c r="I16" s="110"/>
      <c r="J16" s="110"/>
      <c r="K16" s="110"/>
      <c r="L16" s="110"/>
      <c r="M16" s="109"/>
      <c r="N16" s="109"/>
      <c r="O16" s="109"/>
      <c r="P16" s="116">
        <f>+SUM(P17:P20)</f>
        <v>0</v>
      </c>
      <c r="Q16" s="127"/>
      <c r="R16" s="116">
        <f>+SUM(R17:R20)</f>
        <v>0</v>
      </c>
      <c r="S16" s="39"/>
    </row>
    <row r="17" spans="1:19" x14ac:dyDescent="0.35">
      <c r="A17" s="43"/>
      <c r="B17" s="780"/>
      <c r="C17" s="125" t="s">
        <v>1475</v>
      </c>
      <c r="D17" s="118">
        <f>+SUM(E17:O17)</f>
        <v>0</v>
      </c>
      <c r="E17" s="119"/>
      <c r="F17" s="120"/>
      <c r="G17" s="121"/>
      <c r="H17" s="121"/>
      <c r="I17" s="121"/>
      <c r="J17" s="121"/>
      <c r="K17" s="121"/>
      <c r="L17" s="121"/>
      <c r="M17" s="120"/>
      <c r="N17" s="120"/>
      <c r="O17" s="120"/>
      <c r="P17" s="118"/>
      <c r="Q17" s="129"/>
      <c r="R17" s="118"/>
      <c r="S17" s="39"/>
    </row>
    <row r="18" spans="1:19" x14ac:dyDescent="0.35">
      <c r="A18" s="43"/>
      <c r="B18" s="780"/>
      <c r="C18" s="122" t="s">
        <v>1476</v>
      </c>
      <c r="D18" s="117">
        <f>+SUM(E18:O18)</f>
        <v>0</v>
      </c>
      <c r="E18" s="114"/>
      <c r="F18" s="72"/>
      <c r="G18" s="111"/>
      <c r="H18" s="111"/>
      <c r="I18" s="111"/>
      <c r="J18" s="111"/>
      <c r="K18" s="111"/>
      <c r="L18" s="111"/>
      <c r="M18" s="72"/>
      <c r="N18" s="72"/>
      <c r="O18" s="72"/>
      <c r="P18" s="117"/>
      <c r="Q18" s="128"/>
      <c r="R18" s="117"/>
      <c r="S18" s="39"/>
    </row>
    <row r="19" spans="1:19" x14ac:dyDescent="0.35">
      <c r="A19" s="43"/>
      <c r="B19" s="780"/>
      <c r="C19" s="122" t="s">
        <v>1477</v>
      </c>
      <c r="D19" s="117">
        <f>+SUM(E19:O19)</f>
        <v>0</v>
      </c>
      <c r="E19" s="114"/>
      <c r="F19" s="72"/>
      <c r="G19" s="72"/>
      <c r="H19" s="72"/>
      <c r="I19" s="72"/>
      <c r="J19" s="72"/>
      <c r="K19" s="72"/>
      <c r="L19" s="72"/>
      <c r="M19" s="72"/>
      <c r="N19" s="72"/>
      <c r="O19" s="72"/>
      <c r="P19" s="117"/>
      <c r="Q19" s="128"/>
      <c r="R19" s="117"/>
      <c r="S19" s="39"/>
    </row>
    <row r="20" spans="1:19" x14ac:dyDescent="0.35">
      <c r="A20" s="43"/>
      <c r="B20" s="780"/>
      <c r="C20" s="122" t="s">
        <v>1478</v>
      </c>
      <c r="D20" s="117">
        <f>+SUM(E20:O20)</f>
        <v>0</v>
      </c>
      <c r="E20" s="114"/>
      <c r="F20" s="72"/>
      <c r="G20" s="72"/>
      <c r="H20" s="72"/>
      <c r="I20" s="72"/>
      <c r="J20" s="72"/>
      <c r="K20" s="72"/>
      <c r="L20" s="72"/>
      <c r="M20" s="72"/>
      <c r="N20" s="72"/>
      <c r="O20" s="72"/>
      <c r="P20" s="117"/>
      <c r="Q20" s="128"/>
      <c r="R20" s="117"/>
      <c r="S20" s="39"/>
    </row>
    <row r="21" spans="1:19" x14ac:dyDescent="0.35">
      <c r="A21" s="43"/>
      <c r="B21" s="780"/>
      <c r="C21" s="123" t="s">
        <v>1479</v>
      </c>
      <c r="D21" s="116">
        <f>+SUM(D22:D25)</f>
        <v>0</v>
      </c>
      <c r="E21" s="113"/>
      <c r="F21" s="109"/>
      <c r="G21" s="110"/>
      <c r="H21" s="110"/>
      <c r="I21" s="110"/>
      <c r="J21" s="110"/>
      <c r="K21" s="110"/>
      <c r="L21" s="110"/>
      <c r="M21" s="109"/>
      <c r="N21" s="109"/>
      <c r="O21" s="109"/>
      <c r="P21" s="116">
        <f>+SUM(P22:P25)</f>
        <v>0</v>
      </c>
      <c r="Q21" s="127"/>
      <c r="R21" s="116">
        <f>+SUM(R22:R25)</f>
        <v>0</v>
      </c>
      <c r="S21" s="39"/>
    </row>
    <row r="22" spans="1:19" x14ac:dyDescent="0.35">
      <c r="A22" s="43"/>
      <c r="B22" s="780"/>
      <c r="C22" s="122" t="s">
        <v>1480</v>
      </c>
      <c r="D22" s="117">
        <f>+SUM(E22:O22)</f>
        <v>0</v>
      </c>
      <c r="E22" s="114"/>
      <c r="F22" s="72"/>
      <c r="G22" s="111"/>
      <c r="H22" s="111"/>
      <c r="I22" s="111"/>
      <c r="J22" s="111"/>
      <c r="K22" s="111"/>
      <c r="L22" s="111"/>
      <c r="M22" s="72"/>
      <c r="N22" s="72"/>
      <c r="O22" s="72"/>
      <c r="P22" s="117"/>
      <c r="Q22" s="128"/>
      <c r="R22" s="117"/>
      <c r="S22" s="39"/>
    </row>
    <row r="23" spans="1:19" x14ac:dyDescent="0.35">
      <c r="A23" s="43"/>
      <c r="B23" s="780"/>
      <c r="C23" s="122" t="s">
        <v>1481</v>
      </c>
      <c r="D23" s="117">
        <f>+SUM(E23:O23)</f>
        <v>0</v>
      </c>
      <c r="E23" s="114"/>
      <c r="F23" s="72"/>
      <c r="G23" s="111"/>
      <c r="H23" s="111"/>
      <c r="I23" s="111"/>
      <c r="J23" s="111"/>
      <c r="K23" s="111"/>
      <c r="L23" s="111"/>
      <c r="M23" s="72"/>
      <c r="N23" s="72"/>
      <c r="O23" s="72"/>
      <c r="P23" s="117"/>
      <c r="Q23" s="128"/>
      <c r="R23" s="117"/>
      <c r="S23" s="39"/>
    </row>
    <row r="24" spans="1:19" x14ac:dyDescent="0.35">
      <c r="A24" s="43"/>
      <c r="B24" s="780"/>
      <c r="C24" s="122" t="s">
        <v>1482</v>
      </c>
      <c r="D24" s="117">
        <f>+SUM(E24:O24)</f>
        <v>0</v>
      </c>
      <c r="E24" s="114"/>
      <c r="F24" s="72"/>
      <c r="G24" s="72"/>
      <c r="H24" s="72"/>
      <c r="I24" s="72"/>
      <c r="J24" s="72"/>
      <c r="K24" s="72"/>
      <c r="L24" s="72"/>
      <c r="M24" s="72"/>
      <c r="N24" s="72"/>
      <c r="O24" s="72"/>
      <c r="P24" s="117"/>
      <c r="Q24" s="128"/>
      <c r="R24" s="117"/>
      <c r="S24" s="39"/>
    </row>
    <row r="25" spans="1:19" x14ac:dyDescent="0.35">
      <c r="A25" s="43"/>
      <c r="B25" s="780"/>
      <c r="C25" s="122" t="s">
        <v>1483</v>
      </c>
      <c r="D25" s="117">
        <f>+SUM(E25:O25)</f>
        <v>0</v>
      </c>
      <c r="E25" s="114"/>
      <c r="F25" s="72"/>
      <c r="G25" s="72"/>
      <c r="H25" s="72"/>
      <c r="I25" s="72"/>
      <c r="J25" s="72"/>
      <c r="K25" s="72"/>
      <c r="L25" s="72"/>
      <c r="M25" s="72"/>
      <c r="N25" s="72"/>
      <c r="O25" s="72"/>
      <c r="P25" s="117"/>
      <c r="Q25" s="128"/>
      <c r="R25" s="117"/>
      <c r="S25" s="39"/>
    </row>
    <row r="26" spans="1:19" x14ac:dyDescent="0.35">
      <c r="A26" s="43"/>
      <c r="B26" s="780"/>
      <c r="C26" s="123" t="s">
        <v>1484</v>
      </c>
      <c r="D26" s="116">
        <f>+D27</f>
        <v>0</v>
      </c>
      <c r="E26" s="113"/>
      <c r="F26" s="109"/>
      <c r="G26" s="110"/>
      <c r="H26" s="110"/>
      <c r="I26" s="110"/>
      <c r="J26" s="110"/>
      <c r="K26" s="110"/>
      <c r="L26" s="110"/>
      <c r="M26" s="109"/>
      <c r="N26" s="109"/>
      <c r="O26" s="109"/>
      <c r="P26" s="116">
        <f>+P27</f>
        <v>0</v>
      </c>
      <c r="Q26" s="127"/>
      <c r="R26" s="116">
        <f>+R27</f>
        <v>0</v>
      </c>
      <c r="S26" s="39"/>
    </row>
    <row r="27" spans="1:19" x14ac:dyDescent="0.35">
      <c r="A27" s="43"/>
      <c r="B27" s="780"/>
      <c r="C27" s="122" t="s">
        <v>1484</v>
      </c>
      <c r="D27" s="117">
        <f>+SUM(E27:O27)</f>
        <v>0</v>
      </c>
      <c r="E27" s="114"/>
      <c r="F27" s="72"/>
      <c r="G27" s="111"/>
      <c r="H27" s="111"/>
      <c r="I27" s="111"/>
      <c r="J27" s="111"/>
      <c r="K27" s="111"/>
      <c r="L27" s="111"/>
      <c r="M27" s="72"/>
      <c r="N27" s="72"/>
      <c r="O27" s="72"/>
      <c r="P27" s="117"/>
      <c r="Q27" s="128"/>
      <c r="R27" s="117"/>
      <c r="S27" s="39"/>
    </row>
    <row r="28" spans="1:19" x14ac:dyDescent="0.35">
      <c r="A28" s="43"/>
      <c r="B28" s="780"/>
      <c r="C28" s="123" t="s">
        <v>1485</v>
      </c>
      <c r="D28" s="116">
        <f>+D29</f>
        <v>0</v>
      </c>
      <c r="E28" s="113"/>
      <c r="F28" s="109"/>
      <c r="G28" s="110"/>
      <c r="H28" s="110"/>
      <c r="I28" s="110"/>
      <c r="J28" s="110"/>
      <c r="K28" s="110"/>
      <c r="L28" s="110"/>
      <c r="M28" s="109"/>
      <c r="N28" s="109"/>
      <c r="O28" s="109"/>
      <c r="P28" s="116">
        <f>+P29</f>
        <v>0</v>
      </c>
      <c r="Q28" s="127"/>
      <c r="R28" s="116">
        <f>+R29</f>
        <v>0</v>
      </c>
      <c r="S28" s="39"/>
    </row>
    <row r="29" spans="1:19" x14ac:dyDescent="0.35">
      <c r="A29" s="43"/>
      <c r="B29" s="781"/>
      <c r="C29" s="122" t="s">
        <v>1485</v>
      </c>
      <c r="D29" s="117">
        <f>+SUM(E29:O29)</f>
        <v>0</v>
      </c>
      <c r="E29" s="114"/>
      <c r="F29" s="72"/>
      <c r="G29" s="111"/>
      <c r="H29" s="111"/>
      <c r="I29" s="111"/>
      <c r="J29" s="111"/>
      <c r="K29" s="111"/>
      <c r="L29" s="111"/>
      <c r="M29" s="72"/>
      <c r="N29" s="72"/>
      <c r="O29" s="72"/>
      <c r="P29" s="117"/>
      <c r="Q29" s="128"/>
      <c r="R29" s="117"/>
      <c r="S29" s="39"/>
    </row>
    <row r="30" spans="1:19" x14ac:dyDescent="0.35">
      <c r="A30" s="43"/>
      <c r="B30" s="779" t="s">
        <v>1366</v>
      </c>
      <c r="C30" s="132" t="s">
        <v>1487</v>
      </c>
      <c r="D30" s="132">
        <f>+D31</f>
        <v>0</v>
      </c>
      <c r="E30" s="132"/>
      <c r="F30" s="132"/>
      <c r="G30" s="132"/>
      <c r="H30" s="132"/>
      <c r="I30" s="132"/>
      <c r="J30" s="132"/>
      <c r="K30" s="132"/>
      <c r="L30" s="132"/>
      <c r="M30" s="132"/>
      <c r="N30" s="132"/>
      <c r="O30" s="132"/>
      <c r="P30" s="115">
        <f>+P31</f>
        <v>0</v>
      </c>
      <c r="Q30" s="126"/>
      <c r="R30" s="115">
        <f>+R31</f>
        <v>0</v>
      </c>
      <c r="S30" s="39"/>
    </row>
    <row r="31" spans="1:19" x14ac:dyDescent="0.35">
      <c r="A31" s="43"/>
      <c r="B31" s="780"/>
      <c r="C31" s="123" t="s">
        <v>1488</v>
      </c>
      <c r="D31" s="116">
        <f>+SUM(D32:D34)</f>
        <v>0</v>
      </c>
      <c r="E31" s="113"/>
      <c r="F31" s="109"/>
      <c r="G31" s="110"/>
      <c r="H31" s="110"/>
      <c r="I31" s="110"/>
      <c r="J31" s="110"/>
      <c r="K31" s="110"/>
      <c r="L31" s="110"/>
      <c r="M31" s="109"/>
      <c r="N31" s="109"/>
      <c r="O31" s="109"/>
      <c r="P31" s="116">
        <f>+SUM(P32:P34)</f>
        <v>0</v>
      </c>
      <c r="Q31" s="127"/>
      <c r="R31" s="116">
        <f>+SUM(R32:R34)</f>
        <v>0</v>
      </c>
      <c r="S31" s="39"/>
    </row>
    <row r="32" spans="1:19" x14ac:dyDescent="0.35">
      <c r="A32" s="43"/>
      <c r="B32" s="780"/>
      <c r="C32" s="122" t="s">
        <v>1489</v>
      </c>
      <c r="D32" s="117">
        <f>+SUM(E32:O32)</f>
        <v>0</v>
      </c>
      <c r="E32" s="114"/>
      <c r="F32" s="72"/>
      <c r="G32" s="111"/>
      <c r="H32" s="111"/>
      <c r="I32" s="111"/>
      <c r="J32" s="111"/>
      <c r="K32" s="111"/>
      <c r="L32" s="111"/>
      <c r="M32" s="72"/>
      <c r="N32" s="72"/>
      <c r="O32" s="72"/>
      <c r="P32" s="117"/>
      <c r="Q32" s="128"/>
      <c r="R32" s="117"/>
      <c r="S32" s="39"/>
    </row>
    <row r="33" spans="1:19" x14ac:dyDescent="0.35">
      <c r="A33" s="43"/>
      <c r="B33" s="780"/>
      <c r="C33" s="122" t="s">
        <v>1490</v>
      </c>
      <c r="D33" s="117">
        <f>+SUM(E33:O33)</f>
        <v>0</v>
      </c>
      <c r="E33" s="114"/>
      <c r="F33" s="72"/>
      <c r="G33" s="111"/>
      <c r="H33" s="111"/>
      <c r="I33" s="111"/>
      <c r="J33" s="111"/>
      <c r="K33" s="111"/>
      <c r="L33" s="111"/>
      <c r="M33" s="72"/>
      <c r="N33" s="72"/>
      <c r="O33" s="72"/>
      <c r="P33" s="117"/>
      <c r="Q33" s="128"/>
      <c r="R33" s="117"/>
      <c r="S33" s="39"/>
    </row>
    <row r="34" spans="1:19" x14ac:dyDescent="0.35">
      <c r="A34" s="43"/>
      <c r="B34" s="781"/>
      <c r="C34" s="122" t="s">
        <v>1491</v>
      </c>
      <c r="D34" s="117">
        <f>+SUM(E34:O34)</f>
        <v>0</v>
      </c>
      <c r="E34" s="114"/>
      <c r="F34" s="72"/>
      <c r="G34" s="72"/>
      <c r="H34" s="72"/>
      <c r="I34" s="72"/>
      <c r="J34" s="72"/>
      <c r="K34" s="72"/>
      <c r="L34" s="72"/>
      <c r="M34" s="72"/>
      <c r="N34" s="72"/>
      <c r="O34" s="72"/>
      <c r="P34" s="117"/>
      <c r="Q34" s="128"/>
      <c r="R34" s="117"/>
      <c r="S34" s="39"/>
    </row>
    <row r="35" spans="1:19" x14ac:dyDescent="0.35">
      <c r="A35" s="43"/>
      <c r="B35" s="782" t="s">
        <v>1492</v>
      </c>
      <c r="C35" s="132" t="s">
        <v>1493</v>
      </c>
      <c r="D35" s="132">
        <f>+D36+D41</f>
        <v>0</v>
      </c>
      <c r="E35" s="132"/>
      <c r="F35" s="132"/>
      <c r="G35" s="132"/>
      <c r="H35" s="132"/>
      <c r="I35" s="132"/>
      <c r="J35" s="132"/>
      <c r="K35" s="132"/>
      <c r="L35" s="132"/>
      <c r="M35" s="132"/>
      <c r="N35" s="132"/>
      <c r="O35" s="132"/>
      <c r="P35" s="115">
        <f>+P36+P41</f>
        <v>0</v>
      </c>
      <c r="Q35" s="126"/>
      <c r="R35" s="115">
        <f>+R36+R41</f>
        <v>0</v>
      </c>
      <c r="S35" s="39"/>
    </row>
    <row r="36" spans="1:19" x14ac:dyDescent="0.35">
      <c r="A36" s="43"/>
      <c r="B36" s="782"/>
      <c r="C36" s="123" t="s">
        <v>1494</v>
      </c>
      <c r="D36" s="116">
        <f>+SUM(D37:D40)</f>
        <v>0</v>
      </c>
      <c r="E36" s="113"/>
      <c r="F36" s="109"/>
      <c r="G36" s="110"/>
      <c r="H36" s="110"/>
      <c r="I36" s="110"/>
      <c r="J36" s="110"/>
      <c r="K36" s="110"/>
      <c r="L36" s="110"/>
      <c r="M36" s="109"/>
      <c r="N36" s="109"/>
      <c r="O36" s="109"/>
      <c r="P36" s="116">
        <f>+SUM(P37:P40)</f>
        <v>0</v>
      </c>
      <c r="Q36" s="127"/>
      <c r="R36" s="116">
        <f>+SUM(R37:R40)</f>
        <v>0</v>
      </c>
      <c r="S36" s="39"/>
    </row>
    <row r="37" spans="1:19" x14ac:dyDescent="0.35">
      <c r="A37" s="43"/>
      <c r="B37" s="782"/>
      <c r="C37" s="122" t="s">
        <v>1495</v>
      </c>
      <c r="D37" s="117">
        <f>+SUM(E37:O37)</f>
        <v>0</v>
      </c>
      <c r="E37" s="114"/>
      <c r="F37" s="72"/>
      <c r="G37" s="111"/>
      <c r="H37" s="111"/>
      <c r="I37" s="111"/>
      <c r="J37" s="111"/>
      <c r="K37" s="111"/>
      <c r="L37" s="111"/>
      <c r="M37" s="72"/>
      <c r="N37" s="72"/>
      <c r="O37" s="72"/>
      <c r="P37" s="117"/>
      <c r="Q37" s="128"/>
      <c r="R37" s="117"/>
      <c r="S37" s="39"/>
    </row>
    <row r="38" spans="1:19" x14ac:dyDescent="0.35">
      <c r="A38" s="43"/>
      <c r="B38" s="782"/>
      <c r="C38" s="122" t="s">
        <v>1496</v>
      </c>
      <c r="D38" s="117">
        <f>+SUM(E38:O38)</f>
        <v>0</v>
      </c>
      <c r="E38" s="114"/>
      <c r="F38" s="72"/>
      <c r="G38" s="111"/>
      <c r="H38" s="111"/>
      <c r="I38" s="111"/>
      <c r="J38" s="111"/>
      <c r="K38" s="111"/>
      <c r="L38" s="111"/>
      <c r="M38" s="72"/>
      <c r="N38" s="72"/>
      <c r="O38" s="72"/>
      <c r="P38" s="117"/>
      <c r="Q38" s="128"/>
      <c r="R38" s="117"/>
      <c r="S38" s="39"/>
    </row>
    <row r="39" spans="1:19" x14ac:dyDescent="0.35">
      <c r="A39" s="43"/>
      <c r="B39" s="782"/>
      <c r="C39" s="122" t="s">
        <v>1497</v>
      </c>
      <c r="D39" s="117">
        <f>+SUM(E39:O39)</f>
        <v>0</v>
      </c>
      <c r="E39" s="114"/>
      <c r="F39" s="72"/>
      <c r="G39" s="72"/>
      <c r="H39" s="72"/>
      <c r="I39" s="72"/>
      <c r="J39" s="72"/>
      <c r="K39" s="72"/>
      <c r="L39" s="72"/>
      <c r="M39" s="72"/>
      <c r="N39" s="72"/>
      <c r="O39" s="72"/>
      <c r="P39" s="117"/>
      <c r="Q39" s="128"/>
      <c r="R39" s="117"/>
      <c r="S39" s="39"/>
    </row>
    <row r="40" spans="1:19" x14ac:dyDescent="0.35">
      <c r="A40" s="43"/>
      <c r="B40" s="782"/>
      <c r="C40" s="122" t="s">
        <v>1498</v>
      </c>
      <c r="D40" s="117">
        <f>+SUM(E40:O40)</f>
        <v>0</v>
      </c>
      <c r="E40" s="114"/>
      <c r="F40" s="72"/>
      <c r="G40" s="72"/>
      <c r="H40" s="72"/>
      <c r="I40" s="72"/>
      <c r="J40" s="72"/>
      <c r="K40" s="72"/>
      <c r="L40" s="72"/>
      <c r="M40" s="72"/>
      <c r="N40" s="72"/>
      <c r="O40" s="72"/>
      <c r="P40" s="117"/>
      <c r="Q40" s="128"/>
      <c r="R40" s="117"/>
      <c r="S40" s="39"/>
    </row>
    <row r="41" spans="1:19" x14ac:dyDescent="0.35">
      <c r="A41" s="43"/>
      <c r="B41" s="782"/>
      <c r="C41" s="123" t="s">
        <v>1499</v>
      </c>
      <c r="D41" s="116">
        <f>+SUM(D42:D45)</f>
        <v>0</v>
      </c>
      <c r="E41" s="113"/>
      <c r="F41" s="109"/>
      <c r="G41" s="110"/>
      <c r="H41" s="110"/>
      <c r="I41" s="110"/>
      <c r="J41" s="110"/>
      <c r="K41" s="110"/>
      <c r="L41" s="110"/>
      <c r="M41" s="109"/>
      <c r="N41" s="109"/>
      <c r="O41" s="109"/>
      <c r="P41" s="116">
        <f>+SUM(P42:P45)</f>
        <v>0</v>
      </c>
      <c r="Q41" s="127"/>
      <c r="R41" s="116">
        <f>+SUM(R42:R45)</f>
        <v>0</v>
      </c>
      <c r="S41" s="39"/>
    </row>
    <row r="42" spans="1:19" x14ac:dyDescent="0.35">
      <c r="A42" s="43"/>
      <c r="B42" s="782"/>
      <c r="C42" s="122" t="s">
        <v>1470</v>
      </c>
      <c r="D42" s="117">
        <f>+SUM(E42:O42)</f>
        <v>0</v>
      </c>
      <c r="E42" s="114"/>
      <c r="F42" s="72"/>
      <c r="G42" s="111"/>
      <c r="H42" s="111"/>
      <c r="I42" s="111"/>
      <c r="J42" s="111"/>
      <c r="K42" s="111"/>
      <c r="L42" s="111"/>
      <c r="M42" s="72"/>
      <c r="N42" s="72"/>
      <c r="O42" s="72"/>
      <c r="P42" s="117"/>
      <c r="Q42" s="128"/>
      <c r="R42" s="117"/>
      <c r="S42" s="39"/>
    </row>
    <row r="43" spans="1:19" x14ac:dyDescent="0.35">
      <c r="A43" s="43"/>
      <c r="B43" s="782"/>
      <c r="C43" s="122" t="s">
        <v>1471</v>
      </c>
      <c r="D43" s="117">
        <f>+SUM(E43:O43)</f>
        <v>0</v>
      </c>
      <c r="E43" s="114"/>
      <c r="F43" s="72"/>
      <c r="G43" s="111"/>
      <c r="H43" s="111"/>
      <c r="I43" s="111"/>
      <c r="J43" s="111"/>
      <c r="K43" s="111"/>
      <c r="L43" s="111"/>
      <c r="M43" s="72"/>
      <c r="N43" s="72"/>
      <c r="O43" s="72"/>
      <c r="P43" s="117"/>
      <c r="Q43" s="128"/>
      <c r="R43" s="117"/>
      <c r="S43" s="39"/>
    </row>
    <row r="44" spans="1:19" x14ac:dyDescent="0.35">
      <c r="A44" s="43"/>
      <c r="B44" s="782"/>
      <c r="C44" s="122" t="s">
        <v>1472</v>
      </c>
      <c r="D44" s="117">
        <f>+SUM(E44:O44)</f>
        <v>0</v>
      </c>
      <c r="E44" s="114"/>
      <c r="F44" s="72"/>
      <c r="G44" s="72"/>
      <c r="H44" s="72"/>
      <c r="I44" s="72"/>
      <c r="J44" s="72"/>
      <c r="K44" s="72"/>
      <c r="L44" s="72"/>
      <c r="M44" s="72"/>
      <c r="N44" s="72"/>
      <c r="O44" s="72"/>
      <c r="P44" s="117"/>
      <c r="Q44" s="128"/>
      <c r="R44" s="117"/>
      <c r="S44" s="39"/>
    </row>
    <row r="45" spans="1:19" x14ac:dyDescent="0.35">
      <c r="A45" s="43"/>
      <c r="B45" s="782"/>
      <c r="C45" s="122" t="s">
        <v>1473</v>
      </c>
      <c r="D45" s="117">
        <f>+SUM(E45:O45)</f>
        <v>0</v>
      </c>
      <c r="E45" s="114"/>
      <c r="F45" s="72"/>
      <c r="G45" s="72"/>
      <c r="H45" s="72"/>
      <c r="I45" s="72"/>
      <c r="J45" s="72"/>
      <c r="K45" s="72"/>
      <c r="L45" s="72"/>
      <c r="M45" s="72"/>
      <c r="N45" s="72"/>
      <c r="O45" s="72"/>
      <c r="P45" s="117"/>
      <c r="Q45" s="128"/>
      <c r="R45" s="117"/>
      <c r="S45" s="39"/>
    </row>
    <row r="46" spans="1:19" x14ac:dyDescent="0.35">
      <c r="A46" s="43"/>
      <c r="B46" s="782" t="s">
        <v>1500</v>
      </c>
      <c r="C46" s="132" t="s">
        <v>1501</v>
      </c>
      <c r="D46" s="132">
        <f>+D47+D51</f>
        <v>0</v>
      </c>
      <c r="E46" s="132"/>
      <c r="F46" s="132"/>
      <c r="G46" s="132"/>
      <c r="H46" s="132"/>
      <c r="I46" s="132"/>
      <c r="J46" s="132"/>
      <c r="K46" s="132"/>
      <c r="L46" s="132"/>
      <c r="M46" s="132"/>
      <c r="N46" s="132"/>
      <c r="O46" s="132"/>
      <c r="P46" s="115">
        <f>+P47+P51</f>
        <v>0</v>
      </c>
      <c r="Q46" s="126"/>
      <c r="R46" s="115">
        <f>+R47+R51</f>
        <v>0</v>
      </c>
      <c r="S46" s="39"/>
    </row>
    <row r="47" spans="1:19" x14ac:dyDescent="0.35">
      <c r="A47" s="43"/>
      <c r="B47" s="782"/>
      <c r="C47" s="123" t="s">
        <v>1502</v>
      </c>
      <c r="D47" s="116">
        <f>+SUM(D48:D50)</f>
        <v>0</v>
      </c>
      <c r="E47" s="113"/>
      <c r="F47" s="109"/>
      <c r="G47" s="110"/>
      <c r="H47" s="110"/>
      <c r="I47" s="110"/>
      <c r="J47" s="110"/>
      <c r="K47" s="110"/>
      <c r="L47" s="110"/>
      <c r="M47" s="109"/>
      <c r="N47" s="109"/>
      <c r="O47" s="109"/>
      <c r="P47" s="116">
        <f>+SUM(P48:P50)</f>
        <v>0</v>
      </c>
      <c r="Q47" s="127"/>
      <c r="R47" s="116">
        <f>+SUM(R48:R50)</f>
        <v>0</v>
      </c>
      <c r="S47" s="39"/>
    </row>
    <row r="48" spans="1:19" x14ac:dyDescent="0.35">
      <c r="A48" s="43"/>
      <c r="B48" s="782"/>
      <c r="C48" s="122" t="s">
        <v>1503</v>
      </c>
      <c r="D48" s="117">
        <f>+SUM(E48:O48)</f>
        <v>0</v>
      </c>
      <c r="E48" s="114"/>
      <c r="F48" s="72"/>
      <c r="G48" s="111"/>
      <c r="H48" s="111"/>
      <c r="I48" s="111"/>
      <c r="J48" s="111"/>
      <c r="K48" s="111"/>
      <c r="L48" s="111"/>
      <c r="M48" s="72"/>
      <c r="N48" s="72"/>
      <c r="O48" s="72"/>
      <c r="P48" s="117"/>
      <c r="Q48" s="128"/>
      <c r="R48" s="117"/>
      <c r="S48" s="39"/>
    </row>
    <row r="49" spans="1:19" x14ac:dyDescent="0.35">
      <c r="A49" s="43"/>
      <c r="B49" s="782"/>
      <c r="C49" s="122" t="s">
        <v>1504</v>
      </c>
      <c r="D49" s="117">
        <f>+SUM(E49:O49)</f>
        <v>0</v>
      </c>
      <c r="E49" s="114"/>
      <c r="F49" s="72"/>
      <c r="G49" s="111"/>
      <c r="H49" s="111"/>
      <c r="I49" s="111"/>
      <c r="J49" s="111"/>
      <c r="K49" s="111"/>
      <c r="L49" s="111"/>
      <c r="M49" s="72"/>
      <c r="N49" s="72"/>
      <c r="O49" s="72"/>
      <c r="P49" s="117"/>
      <c r="Q49" s="128"/>
      <c r="R49" s="117"/>
      <c r="S49" s="39"/>
    </row>
    <row r="50" spans="1:19" x14ac:dyDescent="0.35">
      <c r="A50" s="43"/>
      <c r="B50" s="782"/>
      <c r="C50" s="122" t="s">
        <v>1505</v>
      </c>
      <c r="D50" s="117">
        <f>+SUM(E50:O50)</f>
        <v>0</v>
      </c>
      <c r="E50" s="114"/>
      <c r="F50" s="72"/>
      <c r="G50" s="72"/>
      <c r="H50" s="72"/>
      <c r="I50" s="72"/>
      <c r="J50" s="72"/>
      <c r="K50" s="72"/>
      <c r="L50" s="72"/>
      <c r="M50" s="72"/>
      <c r="N50" s="72"/>
      <c r="O50" s="72"/>
      <c r="P50" s="117"/>
      <c r="Q50" s="128"/>
      <c r="R50" s="117"/>
      <c r="S50" s="39"/>
    </row>
    <row r="51" spans="1:19" x14ac:dyDescent="0.35">
      <c r="A51" s="43"/>
      <c r="B51" s="782"/>
      <c r="C51" s="123" t="s">
        <v>1499</v>
      </c>
      <c r="D51" s="116">
        <f>+SUM(D52:D55)</f>
        <v>0</v>
      </c>
      <c r="E51" s="113"/>
      <c r="F51" s="109"/>
      <c r="G51" s="110"/>
      <c r="H51" s="110"/>
      <c r="I51" s="110"/>
      <c r="J51" s="110"/>
      <c r="K51" s="110"/>
      <c r="L51" s="110"/>
      <c r="M51" s="109"/>
      <c r="N51" s="109"/>
      <c r="O51" s="109"/>
      <c r="P51" s="116">
        <f>+SUM(P52:P55)</f>
        <v>0</v>
      </c>
      <c r="Q51" s="127"/>
      <c r="R51" s="116">
        <f>+SUM(R52:R55)</f>
        <v>0</v>
      </c>
      <c r="S51" s="39"/>
    </row>
    <row r="52" spans="1:19" x14ac:dyDescent="0.35">
      <c r="A52" s="43"/>
      <c r="B52" s="782"/>
      <c r="C52" s="122" t="s">
        <v>1470</v>
      </c>
      <c r="D52" s="117">
        <f>+SUM(E52:O52)</f>
        <v>0</v>
      </c>
      <c r="E52" s="114"/>
      <c r="F52" s="72"/>
      <c r="G52" s="111"/>
      <c r="H52" s="111"/>
      <c r="I52" s="111"/>
      <c r="J52" s="111"/>
      <c r="K52" s="111"/>
      <c r="L52" s="111"/>
      <c r="M52" s="72"/>
      <c r="N52" s="72"/>
      <c r="O52" s="72"/>
      <c r="P52" s="117"/>
      <c r="Q52" s="128"/>
      <c r="R52" s="117"/>
      <c r="S52" s="39"/>
    </row>
    <row r="53" spans="1:19" x14ac:dyDescent="0.35">
      <c r="A53" s="43"/>
      <c r="B53" s="782"/>
      <c r="C53" s="122" t="s">
        <v>1471</v>
      </c>
      <c r="D53" s="117">
        <f>+SUM(E53:O53)</f>
        <v>0</v>
      </c>
      <c r="E53" s="114"/>
      <c r="F53" s="72"/>
      <c r="G53" s="111"/>
      <c r="H53" s="111"/>
      <c r="I53" s="111"/>
      <c r="J53" s="111"/>
      <c r="K53" s="111"/>
      <c r="L53" s="111"/>
      <c r="M53" s="72"/>
      <c r="N53" s="72"/>
      <c r="O53" s="72"/>
      <c r="P53" s="117"/>
      <c r="Q53" s="128"/>
      <c r="R53" s="117"/>
      <c r="S53" s="39"/>
    </row>
    <row r="54" spans="1:19" x14ac:dyDescent="0.35">
      <c r="A54" s="43"/>
      <c r="B54" s="782"/>
      <c r="C54" s="122" t="s">
        <v>1472</v>
      </c>
      <c r="D54" s="117">
        <f>+SUM(E54:O54)</f>
        <v>0</v>
      </c>
      <c r="E54" s="114"/>
      <c r="F54" s="72"/>
      <c r="G54" s="72"/>
      <c r="H54" s="72"/>
      <c r="I54" s="72"/>
      <c r="J54" s="72"/>
      <c r="K54" s="72"/>
      <c r="L54" s="72"/>
      <c r="M54" s="72"/>
      <c r="N54" s="72"/>
      <c r="O54" s="72"/>
      <c r="P54" s="117"/>
      <c r="Q54" s="128"/>
      <c r="R54" s="117"/>
      <c r="S54" s="39"/>
    </row>
    <row r="55" spans="1:19" x14ac:dyDescent="0.35">
      <c r="A55" s="43"/>
      <c r="B55" s="782"/>
      <c r="C55" s="122" t="s">
        <v>1473</v>
      </c>
      <c r="D55" s="117">
        <f>+SUM(E55:O55)</f>
        <v>0</v>
      </c>
      <c r="E55" s="114"/>
      <c r="F55" s="72"/>
      <c r="G55" s="72"/>
      <c r="H55" s="72"/>
      <c r="I55" s="72"/>
      <c r="J55" s="72"/>
      <c r="K55" s="72"/>
      <c r="L55" s="72"/>
      <c r="M55" s="72"/>
      <c r="N55" s="72"/>
      <c r="O55" s="72"/>
      <c r="P55" s="117"/>
      <c r="Q55" s="128"/>
      <c r="R55" s="117"/>
      <c r="S55" s="39"/>
    </row>
    <row r="56" spans="1:19" x14ac:dyDescent="0.35">
      <c r="A56" s="43"/>
      <c r="B56" s="782" t="s">
        <v>1367</v>
      </c>
      <c r="C56" s="132" t="s">
        <v>1506</v>
      </c>
      <c r="D56" s="132">
        <f>+D57</f>
        <v>0</v>
      </c>
      <c r="E56" s="132"/>
      <c r="F56" s="132"/>
      <c r="G56" s="132"/>
      <c r="H56" s="132"/>
      <c r="I56" s="132"/>
      <c r="J56" s="132"/>
      <c r="K56" s="132"/>
      <c r="L56" s="132"/>
      <c r="M56" s="132"/>
      <c r="N56" s="132"/>
      <c r="O56" s="132"/>
      <c r="P56" s="115">
        <f>+P57</f>
        <v>0</v>
      </c>
      <c r="Q56" s="126"/>
      <c r="R56" s="115">
        <f>+R57</f>
        <v>0</v>
      </c>
      <c r="S56" s="39"/>
    </row>
    <row r="57" spans="1:19" x14ac:dyDescent="0.35">
      <c r="A57" s="43"/>
      <c r="B57" s="782"/>
      <c r="C57" s="123" t="s">
        <v>1507</v>
      </c>
      <c r="D57" s="116">
        <f>+SUM(D58:D60)</f>
        <v>0</v>
      </c>
      <c r="E57" s="113"/>
      <c r="F57" s="109"/>
      <c r="G57" s="110"/>
      <c r="H57" s="110"/>
      <c r="I57" s="110"/>
      <c r="J57" s="110"/>
      <c r="K57" s="110"/>
      <c r="L57" s="110"/>
      <c r="M57" s="109"/>
      <c r="N57" s="109"/>
      <c r="O57" s="109"/>
      <c r="P57" s="116">
        <f>+SUM(P58:P60)</f>
        <v>0</v>
      </c>
      <c r="Q57" s="127"/>
      <c r="R57" s="116">
        <f>+SUM(R58:R60)</f>
        <v>0</v>
      </c>
      <c r="S57" s="39"/>
    </row>
    <row r="58" spans="1:19" x14ac:dyDescent="0.35">
      <c r="A58" s="43"/>
      <c r="B58" s="782"/>
      <c r="C58" s="122" t="s">
        <v>1508</v>
      </c>
      <c r="D58" s="117">
        <f>+SUM(E58:O58)</f>
        <v>0</v>
      </c>
      <c r="E58" s="114"/>
      <c r="F58" s="72"/>
      <c r="G58" s="111"/>
      <c r="H58" s="111"/>
      <c r="I58" s="111"/>
      <c r="J58" s="111"/>
      <c r="K58" s="111"/>
      <c r="L58" s="111"/>
      <c r="M58" s="72"/>
      <c r="N58" s="72"/>
      <c r="O58" s="72"/>
      <c r="P58" s="117"/>
      <c r="Q58" s="128"/>
      <c r="R58" s="117"/>
      <c r="S58" s="39"/>
    </row>
    <row r="59" spans="1:19" x14ac:dyDescent="0.35">
      <c r="A59" s="43"/>
      <c r="B59" s="782"/>
      <c r="C59" s="122" t="s">
        <v>1509</v>
      </c>
      <c r="D59" s="117">
        <f>+SUM(E59:O59)</f>
        <v>0</v>
      </c>
      <c r="E59" s="114"/>
      <c r="F59" s="72"/>
      <c r="G59" s="111"/>
      <c r="H59" s="111"/>
      <c r="I59" s="111"/>
      <c r="J59" s="111"/>
      <c r="K59" s="111"/>
      <c r="L59" s="111"/>
      <c r="M59" s="72"/>
      <c r="N59" s="72"/>
      <c r="O59" s="72"/>
      <c r="P59" s="117"/>
      <c r="Q59" s="128"/>
      <c r="R59" s="117"/>
      <c r="S59" s="39"/>
    </row>
    <row r="60" spans="1:19" x14ac:dyDescent="0.35">
      <c r="A60" s="43"/>
      <c r="B60" s="782"/>
      <c r="C60" s="122" t="s">
        <v>1510</v>
      </c>
      <c r="D60" s="117">
        <f>+SUM(E60:O60)</f>
        <v>0</v>
      </c>
      <c r="E60" s="114"/>
      <c r="F60" s="72"/>
      <c r="G60" s="72"/>
      <c r="H60" s="72"/>
      <c r="I60" s="72"/>
      <c r="J60" s="72"/>
      <c r="K60" s="72"/>
      <c r="L60" s="72"/>
      <c r="M60" s="72"/>
      <c r="N60" s="72"/>
      <c r="O60" s="72"/>
      <c r="P60" s="117"/>
      <c r="Q60" s="128"/>
      <c r="R60" s="117"/>
      <c r="S60" s="39"/>
    </row>
    <row r="61" spans="1:19" ht="15" customHeight="1" x14ac:dyDescent="0.35">
      <c r="A61" s="43"/>
      <c r="B61" s="782" t="s">
        <v>1511</v>
      </c>
      <c r="C61" s="132" t="s">
        <v>1512</v>
      </c>
      <c r="D61" s="132">
        <f>+D62</f>
        <v>0</v>
      </c>
      <c r="E61" s="132"/>
      <c r="F61" s="132"/>
      <c r="G61" s="132"/>
      <c r="H61" s="132"/>
      <c r="I61" s="132"/>
      <c r="J61" s="132"/>
      <c r="K61" s="132"/>
      <c r="L61" s="132"/>
      <c r="M61" s="132"/>
      <c r="N61" s="132"/>
      <c r="O61" s="132"/>
      <c r="P61" s="115">
        <f>+P62</f>
        <v>0</v>
      </c>
      <c r="Q61" s="126"/>
      <c r="R61" s="115">
        <f>+R62</f>
        <v>0</v>
      </c>
      <c r="S61" s="39"/>
    </row>
    <row r="62" spans="1:19" x14ac:dyDescent="0.35">
      <c r="A62" s="43"/>
      <c r="B62" s="782"/>
      <c r="C62" s="123" t="s">
        <v>1513</v>
      </c>
      <c r="D62" s="116">
        <f>+SUM(D63:D66)</f>
        <v>0</v>
      </c>
      <c r="E62" s="113"/>
      <c r="F62" s="109"/>
      <c r="G62" s="110"/>
      <c r="H62" s="110"/>
      <c r="I62" s="110"/>
      <c r="J62" s="110"/>
      <c r="K62" s="110"/>
      <c r="L62" s="110"/>
      <c r="M62" s="109"/>
      <c r="N62" s="109"/>
      <c r="O62" s="109"/>
      <c r="P62" s="116">
        <f>+SUM(P63:P66)</f>
        <v>0</v>
      </c>
      <c r="Q62" s="127"/>
      <c r="R62" s="116">
        <f>+SUM(R63:R66)</f>
        <v>0</v>
      </c>
      <c r="S62" s="39"/>
    </row>
    <row r="63" spans="1:19" x14ac:dyDescent="0.35">
      <c r="A63" s="43"/>
      <c r="B63" s="782"/>
      <c r="C63" s="122" t="s">
        <v>1470</v>
      </c>
      <c r="D63" s="117">
        <f>+SUM(E63:O63)</f>
        <v>0</v>
      </c>
      <c r="E63" s="114"/>
      <c r="F63" s="72"/>
      <c r="G63" s="111"/>
      <c r="H63" s="111"/>
      <c r="I63" s="111"/>
      <c r="J63" s="111"/>
      <c r="K63" s="111"/>
      <c r="L63" s="111"/>
      <c r="M63" s="72"/>
      <c r="N63" s="72"/>
      <c r="O63" s="72"/>
      <c r="P63" s="117"/>
      <c r="Q63" s="128"/>
      <c r="R63" s="117"/>
      <c r="S63" s="39"/>
    </row>
    <row r="64" spans="1:19" x14ac:dyDescent="0.35">
      <c r="A64" s="43"/>
      <c r="B64" s="782"/>
      <c r="C64" s="122" t="s">
        <v>1471</v>
      </c>
      <c r="D64" s="117">
        <f>+SUM(E64:O64)</f>
        <v>0</v>
      </c>
      <c r="E64" s="114"/>
      <c r="F64" s="72"/>
      <c r="G64" s="111"/>
      <c r="H64" s="111"/>
      <c r="I64" s="111"/>
      <c r="J64" s="111"/>
      <c r="K64" s="111"/>
      <c r="L64" s="111"/>
      <c r="M64" s="72"/>
      <c r="N64" s="72"/>
      <c r="O64" s="72"/>
      <c r="P64" s="117"/>
      <c r="Q64" s="128"/>
      <c r="R64" s="117"/>
      <c r="S64" s="39"/>
    </row>
    <row r="65" spans="1:19" x14ac:dyDescent="0.35">
      <c r="A65" s="43"/>
      <c r="B65" s="782"/>
      <c r="C65" s="122" t="s">
        <v>1472</v>
      </c>
      <c r="D65" s="117">
        <f>+SUM(E65:O65)</f>
        <v>0</v>
      </c>
      <c r="E65" s="114"/>
      <c r="F65" s="72"/>
      <c r="G65" s="72"/>
      <c r="H65" s="72"/>
      <c r="I65" s="72"/>
      <c r="J65" s="72"/>
      <c r="K65" s="72"/>
      <c r="L65" s="72"/>
      <c r="M65" s="72"/>
      <c r="N65" s="72"/>
      <c r="O65" s="72"/>
      <c r="P65" s="117"/>
      <c r="Q65" s="128"/>
      <c r="R65" s="117"/>
      <c r="S65" s="39"/>
    </row>
    <row r="66" spans="1:19" x14ac:dyDescent="0.35">
      <c r="A66" s="43"/>
      <c r="B66" s="782"/>
      <c r="C66" s="122" t="s">
        <v>1473</v>
      </c>
      <c r="D66" s="117">
        <f>+SUM(E66:O66)</f>
        <v>0</v>
      </c>
      <c r="E66" s="114"/>
      <c r="F66" s="72"/>
      <c r="G66" s="72"/>
      <c r="H66" s="72"/>
      <c r="I66" s="72"/>
      <c r="J66" s="72"/>
      <c r="K66" s="72"/>
      <c r="L66" s="72"/>
      <c r="M66" s="72"/>
      <c r="N66" s="72"/>
      <c r="O66" s="72"/>
      <c r="P66" s="117"/>
      <c r="Q66" s="128"/>
      <c r="R66" s="117"/>
      <c r="S66" s="39"/>
    </row>
    <row r="67" spans="1:19" ht="21" customHeight="1" x14ac:dyDescent="0.35">
      <c r="A67" s="43"/>
      <c r="B67" s="783" t="s">
        <v>1514</v>
      </c>
      <c r="C67" s="784"/>
      <c r="D67" s="132">
        <f>+D10+D30+D35+D46+D56+D61</f>
        <v>0</v>
      </c>
      <c r="E67" s="132"/>
      <c r="F67" s="132"/>
      <c r="G67" s="132"/>
      <c r="H67" s="132"/>
      <c r="I67" s="132"/>
      <c r="J67" s="132"/>
      <c r="K67" s="132"/>
      <c r="L67" s="132"/>
      <c r="M67" s="132"/>
      <c r="N67" s="132"/>
      <c r="O67" s="132"/>
      <c r="P67" s="115">
        <f>+P10+P30+P35+P46+P56+P61</f>
        <v>0</v>
      </c>
      <c r="Q67" s="126"/>
      <c r="R67" s="115">
        <f>+R10+R30+R35+R46+R56+R61</f>
        <v>0</v>
      </c>
      <c r="S67" s="39"/>
    </row>
    <row r="68" spans="1:19" s="51" customFormat="1" x14ac:dyDescent="0.35">
      <c r="D68" s="144"/>
      <c r="E68" s="145"/>
      <c r="F68" s="145"/>
      <c r="G68" s="145"/>
      <c r="H68" s="145"/>
      <c r="I68" s="145"/>
      <c r="J68" s="145"/>
      <c r="K68" s="145"/>
      <c r="L68" s="145"/>
      <c r="M68" s="145"/>
      <c r="N68" s="145"/>
      <c r="O68" s="145"/>
      <c r="P68" s="130"/>
      <c r="Q68" s="39"/>
      <c r="R68" s="130"/>
      <c r="S68" s="39"/>
    </row>
    <row r="69" spans="1:19" s="51" customFormat="1" ht="57.5" x14ac:dyDescent="0.35">
      <c r="B69" s="775" t="s">
        <v>1520</v>
      </c>
      <c r="C69" s="776"/>
      <c r="D69" s="140" t="s">
        <v>1516</v>
      </c>
      <c r="E69" s="139" t="s">
        <v>1415</v>
      </c>
      <c r="F69" s="112" t="s">
        <v>1460</v>
      </c>
      <c r="G69" s="108" t="s">
        <v>1461</v>
      </c>
      <c r="H69" s="112" t="s">
        <v>1519</v>
      </c>
      <c r="I69" s="145"/>
      <c r="J69" s="145"/>
      <c r="K69" s="145"/>
      <c r="L69" s="145"/>
      <c r="M69" s="145"/>
      <c r="N69" s="145"/>
      <c r="O69" s="145"/>
      <c r="P69" s="130"/>
      <c r="Q69" s="39"/>
      <c r="R69" s="130"/>
      <c r="S69" s="39"/>
    </row>
    <row r="70" spans="1:19" s="51" customFormat="1" x14ac:dyDescent="0.35">
      <c r="B70" s="785" t="s">
        <v>1520</v>
      </c>
      <c r="C70" s="785"/>
      <c r="E70" s="147"/>
      <c r="F70" s="147"/>
      <c r="G70" s="147"/>
      <c r="H70" s="147"/>
      <c r="I70" s="145"/>
      <c r="J70" s="145"/>
      <c r="K70" s="145"/>
      <c r="L70" s="145"/>
      <c r="M70" s="145"/>
      <c r="N70" s="145"/>
      <c r="O70" s="145"/>
      <c r="P70" s="130"/>
      <c r="Q70" s="39"/>
      <c r="R70" s="130"/>
      <c r="S70" s="39"/>
    </row>
    <row r="71" spans="1:19" s="51" customFormat="1" x14ac:dyDescent="0.35">
      <c r="B71" s="785"/>
      <c r="C71" s="785"/>
      <c r="D71" s="146"/>
      <c r="E71" s="147"/>
      <c r="F71" s="147"/>
      <c r="G71" s="147"/>
      <c r="H71" s="147"/>
      <c r="I71" s="145"/>
      <c r="J71" s="145"/>
      <c r="K71" s="145"/>
      <c r="L71" s="145"/>
      <c r="M71" s="145"/>
      <c r="N71" s="145"/>
      <c r="O71" s="145"/>
      <c r="P71" s="130"/>
      <c r="Q71" s="39"/>
      <c r="R71" s="130"/>
      <c r="S71" s="39"/>
    </row>
    <row r="72" spans="1:19" s="51" customFormat="1" x14ac:dyDescent="0.35">
      <c r="D72" s="144"/>
      <c r="E72" s="145"/>
      <c r="F72" s="145"/>
      <c r="G72" s="145"/>
      <c r="H72" s="145"/>
      <c r="I72" s="145"/>
      <c r="J72" s="145"/>
      <c r="K72" s="145"/>
      <c r="L72" s="145"/>
      <c r="M72" s="145"/>
      <c r="N72" s="145"/>
      <c r="O72" s="145"/>
      <c r="P72" s="130"/>
      <c r="Q72" s="39"/>
      <c r="R72" s="130"/>
      <c r="S72" s="39"/>
    </row>
    <row r="73" spans="1:19" ht="57.5" x14ac:dyDescent="0.35">
      <c r="A73" s="43"/>
      <c r="B73" s="775" t="s">
        <v>1515</v>
      </c>
      <c r="C73" s="776"/>
      <c r="D73" s="140" t="s">
        <v>1516</v>
      </c>
      <c r="E73" s="139" t="s">
        <v>1415</v>
      </c>
      <c r="F73" s="140" t="s">
        <v>1517</v>
      </c>
      <c r="G73" s="139"/>
      <c r="H73" s="112" t="s">
        <v>1460</v>
      </c>
      <c r="I73" s="108" t="s">
        <v>1461</v>
      </c>
      <c r="J73" s="112" t="s">
        <v>1519</v>
      </c>
      <c r="K73" s="130"/>
      <c r="L73" s="130"/>
      <c r="M73" s="130"/>
      <c r="N73" s="130"/>
      <c r="O73" s="130"/>
      <c r="S73" s="39"/>
    </row>
    <row r="74" spans="1:19" ht="176.15" customHeight="1" x14ac:dyDescent="0.35">
      <c r="A74" s="43"/>
      <c r="B74" s="42" t="s">
        <v>1515</v>
      </c>
      <c r="C74" s="235" t="s">
        <v>1880</v>
      </c>
      <c r="D74" s="148"/>
      <c r="E74" s="149"/>
      <c r="F74" s="150" t="s">
        <v>1521</v>
      </c>
      <c r="G74" s="236" t="s">
        <v>1522</v>
      </c>
      <c r="H74" s="69"/>
      <c r="I74" s="69"/>
      <c r="J74" s="69"/>
      <c r="K74" s="130"/>
      <c r="L74" s="130"/>
      <c r="M74" s="130"/>
      <c r="N74" s="130"/>
      <c r="O74" s="130"/>
      <c r="S74" s="39"/>
    </row>
    <row r="75" spans="1:19" s="51" customFormat="1" x14ac:dyDescent="0.35">
      <c r="D75" s="144"/>
      <c r="E75" s="145"/>
      <c r="F75" s="145"/>
      <c r="G75" s="145"/>
      <c r="H75" s="145"/>
      <c r="I75" s="145"/>
      <c r="J75" s="145"/>
      <c r="K75" s="145"/>
      <c r="L75" s="145"/>
      <c r="M75" s="145"/>
      <c r="N75" s="145"/>
      <c r="O75" s="145"/>
      <c r="P75" s="130"/>
      <c r="Q75" s="39"/>
      <c r="R75" s="130"/>
      <c r="S75" s="39"/>
    </row>
    <row r="76" spans="1:19" ht="79.400000000000006" customHeight="1" x14ac:dyDescent="0.35">
      <c r="A76" s="39"/>
      <c r="B76" s="53"/>
      <c r="C76" s="53"/>
      <c r="D76" s="130"/>
      <c r="E76" s="145"/>
      <c r="F76" s="130"/>
      <c r="G76" s="130"/>
      <c r="H76" s="130"/>
      <c r="I76" s="130"/>
      <c r="J76" s="130"/>
      <c r="K76" s="130"/>
      <c r="L76" s="130"/>
      <c r="M76" s="130"/>
      <c r="N76" s="130"/>
      <c r="O76" s="130"/>
      <c r="S76" s="39"/>
    </row>
    <row r="77" spans="1:19" s="55" customFormat="1" ht="15" customHeight="1" x14ac:dyDescent="0.35">
      <c r="A77" s="54"/>
      <c r="B77" s="124" t="s">
        <v>1396</v>
      </c>
      <c r="C77" s="89" t="s">
        <v>1397</v>
      </c>
      <c r="D77" s="130"/>
      <c r="E77" s="151"/>
      <c r="F77" s="152"/>
      <c r="G77" s="152"/>
      <c r="H77" s="152"/>
      <c r="I77" s="152"/>
      <c r="J77" s="152"/>
      <c r="K77" s="152"/>
      <c r="L77" s="152"/>
      <c r="M77" s="152"/>
      <c r="N77" s="152"/>
      <c r="O77" s="152"/>
      <c r="P77" s="130"/>
      <c r="Q77" s="39"/>
      <c r="R77" s="130"/>
      <c r="S77" s="39"/>
    </row>
    <row r="78" spans="1:19" x14ac:dyDescent="0.35">
      <c r="A78" s="39"/>
      <c r="B78" s="66" t="s">
        <v>1362</v>
      </c>
      <c r="C78" s="66" t="s">
        <v>1362</v>
      </c>
      <c r="E78" s="153"/>
      <c r="F78" s="130"/>
      <c r="G78" s="130"/>
      <c r="H78" s="130"/>
      <c r="I78" s="130"/>
      <c r="J78" s="130"/>
      <c r="K78" s="130"/>
      <c r="L78" s="130"/>
      <c r="M78" s="130"/>
      <c r="N78" s="130"/>
      <c r="O78" s="130"/>
      <c r="S78" s="39"/>
    </row>
    <row r="79" spans="1:19" x14ac:dyDescent="0.35">
      <c r="A79" s="39"/>
      <c r="B79" s="39"/>
      <c r="C79" s="39"/>
      <c r="D79" s="131"/>
      <c r="E79" s="130"/>
      <c r="F79" s="130"/>
      <c r="G79" s="130"/>
      <c r="H79" s="130"/>
      <c r="I79" s="130"/>
      <c r="J79" s="130"/>
      <c r="K79" s="130"/>
      <c r="L79" s="130"/>
      <c r="M79" s="130"/>
      <c r="N79" s="130"/>
      <c r="O79" s="130"/>
      <c r="S79" s="39"/>
    </row>
  </sheetData>
  <mergeCells count="19">
    <mergeCell ref="E8:G8"/>
    <mergeCell ref="H8:J8"/>
    <mergeCell ref="K8:M8"/>
    <mergeCell ref="B2:D2"/>
    <mergeCell ref="B3:D3"/>
    <mergeCell ref="B5:R5"/>
    <mergeCell ref="E2:K3"/>
    <mergeCell ref="L2:R3"/>
    <mergeCell ref="B73:C73"/>
    <mergeCell ref="P9:R9"/>
    <mergeCell ref="B10:B29"/>
    <mergeCell ref="B30:B34"/>
    <mergeCell ref="B35:B45"/>
    <mergeCell ref="B46:B55"/>
    <mergeCell ref="B56:B60"/>
    <mergeCell ref="B61:B66"/>
    <mergeCell ref="B67:C67"/>
    <mergeCell ref="B69:C69"/>
    <mergeCell ref="B70:C71"/>
  </mergeCells>
  <conditionalFormatting sqref="D74">
    <cfRule type="cellIs" dxfId="1" priority="1" operator="greaterThan">
      <formula>$D$56*5%</formula>
    </cfRule>
  </conditionalFormatting>
  <dataValidations count="11">
    <dataValidation type="date" allowBlank="1" showInputMessage="1" showErrorMessage="1" sqref="G75:O75">
      <formula1>36526</formula1>
      <formula2>117610</formula2>
    </dataValidation>
    <dataValidation allowBlank="1" showInputMessage="1" showErrorMessage="1" prompt="En esta columna se relacionarán los valores acumulados ejecutados durante la vigencia del Capítulo de acuerdo con la expedición de documentos de compromiso, dicho valor deberá ser actualizado bimestralmente." sqref="P8 F69 H73"/>
    <dataValidation allowBlank="1" showInputMessage="1" showErrorMessage="1" prompt="en esta columna se deberá relacionar los documentos de compromiso que soportan la ejecución financiera relacionada en la columna (Valor Ejecutado Financiero), los datos deberán ser actualizados bimestralmente." sqref="Q8 G69 I73"/>
    <dataValidation allowBlank="1" showInputMessage="1" showErrorMessage="1" prompt="En la presente columna se deberán relacionar el valor acumulado de desembolsos realizados unicamente a las inversiones contempladas en el cierre financiero 2027, dicho valor deberá ser actualizado bimestralmente." sqref="R8"/>
    <dataValidation allowBlank="1" showInputMessage="1" showErrorMessage="1" prompt="establecer la fuente (s) de recursos financieros con las que se financiarán los Costos Gestor" sqref="E74"/>
    <dataValidation allowBlank="1" showInputMessage="1" showErrorMessage="1" prompt="establecer la fuente (s) de recursos financieros con las que se financiarán el pago de servicio a la deuda" sqref="E70:E71"/>
    <dataValidation allowBlank="1" showInputMessage="1" showErrorMessage="1" prompt="relacionar el valor destinado para servicio a la deuda en caso de que sea necesario la asignación de recursos durante este capítulo del PEI" sqref="D71"/>
    <dataValidation allowBlank="1" showInputMessage="1" showErrorMessage="1" prompt="En la presente columna se deberán relacionar el valor acumulado de desembolsos realizados unicamente a las inversiones contempladas en el cierre financiero 2025, dicho valor deberá ser actualizado bimestralmente." sqref="H69 J73"/>
    <dataValidation allowBlank="1" showInputMessage="1" showErrorMessage="1" prompt="Se relacionarán la totalidad de soportes asociados a la aprobación de los costos gestor capítulo 2025." sqref="F74"/>
    <dataValidation allowBlank="1" showInputMessage="1" showErrorMessage="1" prompt="Se relacionarán la totalidad de soportes asociados al cumplimiento de los costos gestor capítulo 2024." sqref="G74"/>
    <dataValidation allowBlank="1" showInputMessage="1" showErrorMessage="1" prompt="En esta celda se deberá establecer el valor total de los recursos asignados para costos Gestor Capítulo 2025, no seberán crear celdas adicionales." sqref="D74"/>
  </dataValidations>
  <pageMargins left="0.7" right="0.7" top="0.75" bottom="0.75" header="0.3" footer="0.3"/>
  <pageSetup scale="23"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Escoja de la lista una fuente de orden municipal">
          <x14:formula1>
            <xm:f>LISTA!$AC$2:$AC$9</xm:f>
          </x14:formula1>
          <xm:sqref>E9:G9</xm:sqref>
        </x14:dataValidation>
        <x14:dataValidation type="list" allowBlank="1" showInputMessage="1" showErrorMessage="1" prompt="Escoja de la lista las fuentes de orden departamental">
          <x14:formula1>
            <xm:f>LISTA!$AD$2:$AD$11</xm:f>
          </x14:formula1>
          <xm:sqref>H9:J9</xm:sqref>
        </x14:dataValidation>
        <x14:dataValidation type="list" allowBlank="1" showInputMessage="1" showErrorMessage="1" prompt="Escoja de la lista la fuente de orden nacional">
          <x14:formula1>
            <xm:f>LISTA!$AE$2:$AE$10</xm:f>
          </x14:formula1>
          <xm:sqref>K9:M9</xm:sqref>
        </x14:dataValidation>
        <x14:dataValidation type="list" allowBlank="1" showInputMessage="1" showErrorMessage="1" prompt="Escoja de la lista la fuente de Autoridad Ambiental">
          <x14:formula1>
            <xm:f>LISTA!$AF$2</xm:f>
          </x14:formula1>
          <xm:sqref>N9</xm:sqref>
        </x14:dataValidation>
        <x14:dataValidation type="list" allowBlank="1" showInputMessage="1" showErrorMessage="1" prompt="Escoja de la lista Otras fuentes de recursos.">
          <x14:formula1>
            <xm:f>LISTA!$AG$2:$AG$3</xm:f>
          </x14:formula1>
          <xm:sqref>O9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6"/>
  <sheetViews>
    <sheetView topLeftCell="C19" zoomScale="87" zoomScaleNormal="87" zoomScaleSheetLayoutView="106" workbookViewId="0">
      <selection activeCell="A11" sqref="A11"/>
    </sheetView>
  </sheetViews>
  <sheetFormatPr baseColWidth="10" defaultColWidth="10.75" defaultRowHeight="11.5" x14ac:dyDescent="0.35"/>
  <cols>
    <col min="1" max="1" width="3" style="40" customWidth="1"/>
    <col min="2" max="2" width="37.83203125" style="40" customWidth="1"/>
    <col min="3" max="3" width="53.75" style="40" customWidth="1"/>
    <col min="4" max="4" width="24.08203125" style="64" customWidth="1"/>
    <col min="5" max="5" width="21.25" style="71" customWidth="1"/>
    <col min="6" max="6" width="7.75" style="71" bestFit="1" customWidth="1"/>
    <col min="7" max="7" width="6" style="71" bestFit="1" customWidth="1"/>
    <col min="8" max="12" width="21.25" style="71" customWidth="1"/>
    <col min="13" max="13" width="21.25" style="71" hidden="1" customWidth="1"/>
    <col min="14" max="14" width="19.58203125" style="71" bestFit="1" customWidth="1"/>
    <col min="15" max="15" width="8.25" style="71" bestFit="1" customWidth="1"/>
    <col min="16" max="16" width="22.83203125" style="130" customWidth="1"/>
    <col min="17" max="17" width="21.75" style="39" customWidth="1"/>
    <col min="18" max="19" width="20.58203125" style="130" bestFit="1" customWidth="1"/>
    <col min="20" max="20" width="18" style="40" customWidth="1"/>
    <col min="21" max="21" width="20.75" style="40" customWidth="1"/>
    <col min="22" max="16384" width="10.75" style="40"/>
  </cols>
  <sheetData>
    <row r="1" spans="1:23" x14ac:dyDescent="0.35">
      <c r="I1" s="130"/>
      <c r="J1" s="130"/>
      <c r="K1" s="130"/>
      <c r="L1" s="130"/>
      <c r="M1" s="130"/>
      <c r="N1" s="130"/>
      <c r="O1" s="130"/>
    </row>
    <row r="2" spans="1:23" ht="68.150000000000006" customHeight="1" x14ac:dyDescent="0.35">
      <c r="A2" s="39"/>
      <c r="B2" s="749" t="s">
        <v>1333</v>
      </c>
      <c r="C2" s="749"/>
      <c r="D2" s="716"/>
      <c r="E2" s="789"/>
      <c r="F2" s="789"/>
      <c r="G2" s="789"/>
      <c r="H2" s="789"/>
      <c r="I2" s="789"/>
      <c r="J2" s="789"/>
      <c r="K2" s="789"/>
      <c r="L2" s="789"/>
      <c r="M2" s="789"/>
      <c r="N2" s="789"/>
      <c r="O2" s="789"/>
      <c r="P2" s="789"/>
      <c r="Q2" s="789"/>
      <c r="R2" s="789"/>
      <c r="S2" s="789"/>
    </row>
    <row r="3" spans="1:23" ht="68.150000000000006" hidden="1" customHeight="1" x14ac:dyDescent="0.35">
      <c r="A3" s="39"/>
      <c r="B3" s="750" t="s">
        <v>2030</v>
      </c>
      <c r="C3" s="750"/>
      <c r="D3" s="718"/>
      <c r="E3" s="789"/>
      <c r="F3" s="789"/>
      <c r="G3" s="789"/>
      <c r="H3" s="789"/>
      <c r="I3" s="789"/>
      <c r="J3" s="789"/>
      <c r="K3" s="789"/>
      <c r="L3" s="789"/>
      <c r="M3" s="789"/>
      <c r="N3" s="789"/>
      <c r="O3" s="789"/>
      <c r="P3" s="789"/>
      <c r="Q3" s="789"/>
      <c r="R3" s="789"/>
      <c r="S3" s="789"/>
    </row>
    <row r="4" spans="1:23" ht="10.5" customHeight="1" x14ac:dyDescent="0.35">
      <c r="A4" s="39"/>
      <c r="B4" s="39"/>
      <c r="C4" s="39"/>
      <c r="D4" s="131"/>
      <c r="E4" s="565"/>
      <c r="F4" s="566"/>
      <c r="G4" s="566"/>
      <c r="H4" s="566"/>
      <c r="I4" s="566"/>
      <c r="J4" s="566"/>
      <c r="K4" s="566"/>
      <c r="L4" s="566"/>
      <c r="M4" s="566"/>
      <c r="N4" s="566"/>
      <c r="O4" s="566"/>
      <c r="P4" s="566"/>
      <c r="R4" s="566"/>
      <c r="S4" s="567"/>
      <c r="V4" s="39"/>
      <c r="W4" s="39"/>
    </row>
    <row r="5" spans="1:23" ht="15" x14ac:dyDescent="0.35">
      <c r="A5" s="43"/>
      <c r="B5" s="540" t="s">
        <v>1457</v>
      </c>
      <c r="C5" s="41"/>
      <c r="D5" s="131"/>
      <c r="E5" s="568"/>
      <c r="F5" s="569"/>
      <c r="G5" s="569"/>
      <c r="H5" s="569"/>
      <c r="I5" s="569"/>
      <c r="J5" s="569"/>
      <c r="K5" s="569"/>
      <c r="L5" s="569"/>
      <c r="M5" s="569"/>
      <c r="N5" s="569"/>
      <c r="O5" s="569"/>
      <c r="P5" s="569"/>
      <c r="Q5" s="570"/>
      <c r="R5" s="569"/>
      <c r="S5" s="571"/>
    </row>
    <row r="6" spans="1:23" ht="59.25" customHeight="1" x14ac:dyDescent="0.35">
      <c r="A6" s="43"/>
      <c r="B6" s="41"/>
      <c r="C6" s="39"/>
      <c r="D6" s="131"/>
      <c r="E6" s="786" t="s">
        <v>1458</v>
      </c>
      <c r="F6" s="787"/>
      <c r="G6" s="788"/>
      <c r="H6" s="786" t="s">
        <v>1347</v>
      </c>
      <c r="I6" s="787"/>
      <c r="J6" s="788"/>
      <c r="K6" s="786" t="s">
        <v>1459</v>
      </c>
      <c r="L6" s="787"/>
      <c r="M6" s="788"/>
      <c r="N6" s="133" t="s">
        <v>30</v>
      </c>
      <c r="O6" s="133" t="s">
        <v>31</v>
      </c>
      <c r="P6" s="112" t="s">
        <v>1460</v>
      </c>
      <c r="Q6" s="108" t="s">
        <v>1461</v>
      </c>
      <c r="R6" s="625" t="s">
        <v>1462</v>
      </c>
      <c r="S6" s="562" t="s">
        <v>2846</v>
      </c>
    </row>
    <row r="7" spans="1:23" s="55" customFormat="1" ht="40.5" x14ac:dyDescent="0.35">
      <c r="A7" s="143"/>
      <c r="B7" s="134" t="s">
        <v>1463</v>
      </c>
      <c r="C7" s="394" t="s">
        <v>1464</v>
      </c>
      <c r="D7" s="395" t="s">
        <v>1465</v>
      </c>
      <c r="E7" s="396" t="s">
        <v>61</v>
      </c>
      <c r="F7" s="397"/>
      <c r="G7" s="398"/>
      <c r="H7" s="398" t="s">
        <v>89</v>
      </c>
      <c r="I7" s="398" t="s">
        <v>118</v>
      </c>
      <c r="J7" s="398" t="s">
        <v>136</v>
      </c>
      <c r="K7" s="398" t="s">
        <v>63</v>
      </c>
      <c r="L7" s="398" t="s">
        <v>90</v>
      </c>
      <c r="M7" s="397"/>
      <c r="N7" s="397"/>
      <c r="O7" s="397"/>
      <c r="P7" s="395"/>
      <c r="Q7" s="399"/>
      <c r="R7" s="395"/>
      <c r="S7" s="395"/>
      <c r="T7" s="40"/>
      <c r="U7" s="40"/>
    </row>
    <row r="8" spans="1:23" s="331" customFormat="1" x14ac:dyDescent="0.35">
      <c r="A8" s="356"/>
      <c r="B8" s="357"/>
      <c r="C8" s="358"/>
      <c r="D8" s="359"/>
      <c r="E8" s="360"/>
      <c r="F8" s="360"/>
      <c r="G8" s="360"/>
      <c r="H8" s="360"/>
      <c r="I8" s="360"/>
      <c r="J8" s="360"/>
      <c r="K8" s="360"/>
      <c r="L8" s="360"/>
      <c r="M8" s="360"/>
      <c r="N8" s="360"/>
      <c r="O8" s="360"/>
      <c r="P8" s="361"/>
      <c r="Q8" s="361"/>
      <c r="R8" s="361"/>
      <c r="S8" s="361"/>
      <c r="T8" s="299"/>
      <c r="U8" s="299"/>
    </row>
    <row r="9" spans="1:23" ht="21" customHeight="1" x14ac:dyDescent="0.35">
      <c r="A9" s="43"/>
      <c r="B9" s="779" t="s">
        <v>1466</v>
      </c>
      <c r="C9" s="132" t="s">
        <v>1467</v>
      </c>
      <c r="D9" s="132">
        <f>+D10+D22+D35+D37+D32</f>
        <v>74722236114</v>
      </c>
      <c r="E9" s="132">
        <f t="shared" ref="E9:O9" si="0">+SUM(E10:E37)</f>
        <v>4247821887</v>
      </c>
      <c r="F9" s="132">
        <f t="shared" si="0"/>
        <v>0</v>
      </c>
      <c r="G9" s="132">
        <f t="shared" si="0"/>
        <v>0</v>
      </c>
      <c r="H9" s="132">
        <f t="shared" si="0"/>
        <v>57000996406</v>
      </c>
      <c r="I9" s="132">
        <f t="shared" si="0"/>
        <v>911264054</v>
      </c>
      <c r="J9" s="132">
        <f t="shared" si="0"/>
        <v>0</v>
      </c>
      <c r="K9" s="132">
        <f t="shared" si="0"/>
        <v>191383042</v>
      </c>
      <c r="L9" s="132">
        <f t="shared" si="0"/>
        <v>12370770725</v>
      </c>
      <c r="M9" s="132">
        <f t="shared" si="0"/>
        <v>0</v>
      </c>
      <c r="N9" s="132">
        <f t="shared" si="0"/>
        <v>0</v>
      </c>
      <c r="O9" s="132">
        <f t="shared" si="0"/>
        <v>0</v>
      </c>
      <c r="P9" s="115">
        <f>+P10+P22+P35+P37+P32</f>
        <v>20260780893.490002</v>
      </c>
      <c r="Q9" s="563"/>
      <c r="R9" s="564">
        <f>+R10+R22+R32+R35+R37</f>
        <v>5511672280.6000004</v>
      </c>
      <c r="S9" s="564">
        <f>+S10+S22+S32+S35+S37</f>
        <v>18250596472</v>
      </c>
    </row>
    <row r="10" spans="1:23" ht="21.75" customHeight="1" x14ac:dyDescent="0.35">
      <c r="A10" s="43"/>
      <c r="B10" s="780"/>
      <c r="C10" s="388" t="s">
        <v>1468</v>
      </c>
      <c r="D10" s="389">
        <f>+SUM(D11:D21)</f>
        <v>52295757289</v>
      </c>
      <c r="E10" s="390"/>
      <c r="F10" s="391"/>
      <c r="G10" s="392"/>
      <c r="H10" s="392"/>
      <c r="I10" s="392"/>
      <c r="J10" s="392"/>
      <c r="K10" s="392"/>
      <c r="L10" s="392"/>
      <c r="M10" s="391"/>
      <c r="N10" s="391"/>
      <c r="O10" s="391"/>
      <c r="P10" s="389">
        <f>+SUM(P12:P21)</f>
        <v>0</v>
      </c>
      <c r="Q10" s="393"/>
      <c r="R10" s="389">
        <f>+SUM(R12:R21)</f>
        <v>0</v>
      </c>
      <c r="S10" s="389">
        <f>+SUM(S12:S21)</f>
        <v>0</v>
      </c>
    </row>
    <row r="11" spans="1:23" ht="19.399999999999999" customHeight="1" x14ac:dyDescent="0.35">
      <c r="A11" s="43"/>
      <c r="B11" s="780"/>
      <c r="C11" s="363" t="s">
        <v>1469</v>
      </c>
      <c r="D11" s="248">
        <f t="shared" ref="D11:D21" si="1">+SUM(E11:O11)</f>
        <v>884491836</v>
      </c>
      <c r="E11" s="364">
        <v>150000000</v>
      </c>
      <c r="F11" s="264"/>
      <c r="G11" s="335"/>
      <c r="H11" s="335">
        <v>543108794</v>
      </c>
      <c r="I11" s="335"/>
      <c r="J11" s="335"/>
      <c r="K11" s="335">
        <v>191383042</v>
      </c>
      <c r="L11" s="335"/>
      <c r="M11" s="264"/>
      <c r="N11" s="264"/>
      <c r="O11" s="264"/>
      <c r="P11" s="248"/>
      <c r="Q11" s="284"/>
      <c r="R11" s="248"/>
      <c r="S11" s="248"/>
    </row>
    <row r="12" spans="1:23" ht="46" x14ac:dyDescent="0.35">
      <c r="A12" s="43"/>
      <c r="B12" s="780"/>
      <c r="C12" s="249" t="s">
        <v>1912</v>
      </c>
      <c r="D12" s="248">
        <f t="shared" si="1"/>
        <v>9364921049</v>
      </c>
      <c r="E12" s="364"/>
      <c r="F12" s="264"/>
      <c r="G12" s="264"/>
      <c r="H12" s="264">
        <f>10303671049-938750000</f>
        <v>9364921049</v>
      </c>
      <c r="I12" s="72"/>
      <c r="J12" s="72"/>
      <c r="K12" s="72"/>
      <c r="L12" s="72"/>
      <c r="M12" s="72"/>
      <c r="N12" s="72"/>
      <c r="O12" s="72"/>
      <c r="P12" s="248"/>
      <c r="Q12" s="284"/>
      <c r="R12" s="248"/>
      <c r="S12" s="248"/>
    </row>
    <row r="13" spans="1:23" ht="34.5" x14ac:dyDescent="0.35">
      <c r="A13" s="43"/>
      <c r="B13" s="780"/>
      <c r="C13" s="249" t="s">
        <v>1913</v>
      </c>
      <c r="D13" s="248">
        <f t="shared" si="1"/>
        <v>5585993869</v>
      </c>
      <c r="E13" s="364"/>
      <c r="F13" s="264"/>
      <c r="G13" s="264"/>
      <c r="H13" s="72">
        <f>6095832566-659838697</f>
        <v>5435993869</v>
      </c>
      <c r="I13" s="72">
        <v>150000000</v>
      </c>
      <c r="J13" s="72"/>
      <c r="K13" s="72"/>
      <c r="L13" s="72"/>
      <c r="M13" s="72"/>
      <c r="N13" s="72"/>
      <c r="O13" s="72"/>
      <c r="P13" s="248"/>
      <c r="Q13" s="284"/>
      <c r="R13" s="248"/>
      <c r="S13" s="248"/>
    </row>
    <row r="14" spans="1:23" ht="34.5" x14ac:dyDescent="0.35">
      <c r="A14" s="43"/>
      <c r="B14" s="780"/>
      <c r="C14" s="249" t="s">
        <v>1914</v>
      </c>
      <c r="D14" s="117">
        <f t="shared" si="1"/>
        <v>1902641676</v>
      </c>
      <c r="E14" s="114"/>
      <c r="F14" s="72"/>
      <c r="G14" s="72"/>
      <c r="H14" s="72">
        <v>1141377622</v>
      </c>
      <c r="I14" s="72">
        <v>761264054</v>
      </c>
      <c r="J14" s="72"/>
      <c r="K14" s="72"/>
      <c r="L14" s="72"/>
      <c r="M14" s="72"/>
      <c r="N14" s="72"/>
      <c r="O14" s="72"/>
      <c r="P14" s="248"/>
      <c r="Q14" s="284"/>
      <c r="R14" s="248"/>
      <c r="S14" s="248"/>
    </row>
    <row r="15" spans="1:23" ht="34.5" x14ac:dyDescent="0.35">
      <c r="A15" s="43"/>
      <c r="B15" s="780"/>
      <c r="C15" s="249" t="s">
        <v>1915</v>
      </c>
      <c r="D15" s="117">
        <f t="shared" si="1"/>
        <v>8629391072</v>
      </c>
      <c r="E15" s="114"/>
      <c r="F15" s="72"/>
      <c r="G15" s="72"/>
      <c r="H15" s="72">
        <v>8629391072</v>
      </c>
      <c r="I15" s="72"/>
      <c r="J15" s="72"/>
      <c r="K15" s="72"/>
      <c r="L15" s="72"/>
      <c r="M15" s="72"/>
      <c r="N15" s="72"/>
      <c r="O15" s="72"/>
      <c r="P15" s="292"/>
      <c r="Q15" s="284"/>
      <c r="R15" s="248"/>
      <c r="S15" s="248"/>
    </row>
    <row r="16" spans="1:23" ht="23" x14ac:dyDescent="0.35">
      <c r="A16" s="43"/>
      <c r="B16" s="780"/>
      <c r="C16" s="249" t="s">
        <v>1916</v>
      </c>
      <c r="D16" s="117">
        <f t="shared" si="1"/>
        <v>3856320705</v>
      </c>
      <c r="E16" s="114"/>
      <c r="F16" s="72"/>
      <c r="G16" s="72"/>
      <c r="H16" s="72">
        <v>3856320705</v>
      </c>
      <c r="I16" s="72"/>
      <c r="J16" s="72"/>
      <c r="K16" s="72"/>
      <c r="L16" s="72"/>
      <c r="M16" s="72"/>
      <c r="N16" s="72"/>
      <c r="O16" s="72"/>
      <c r="P16" s="292"/>
      <c r="Q16" s="284"/>
      <c r="R16" s="248"/>
      <c r="S16" s="248"/>
    </row>
    <row r="17" spans="1:19" ht="23" x14ac:dyDescent="0.35">
      <c r="A17" s="43"/>
      <c r="B17" s="780"/>
      <c r="C17" s="249" t="s">
        <v>1917</v>
      </c>
      <c r="D17" s="117">
        <f t="shared" si="1"/>
        <v>1703233464</v>
      </c>
      <c r="E17" s="114"/>
      <c r="F17" s="72"/>
      <c r="G17" s="72"/>
      <c r="H17" s="72">
        <v>1703233464</v>
      </c>
      <c r="I17" s="72"/>
      <c r="J17" s="72"/>
      <c r="K17" s="72"/>
      <c r="L17" s="72"/>
      <c r="M17" s="72"/>
      <c r="N17" s="72"/>
      <c r="O17" s="72"/>
      <c r="P17" s="292"/>
      <c r="Q17" s="284"/>
      <c r="R17" s="248"/>
      <c r="S17" s="248"/>
    </row>
    <row r="18" spans="1:19" ht="54" customHeight="1" x14ac:dyDescent="0.35">
      <c r="A18" s="343"/>
      <c r="B18" s="780"/>
      <c r="C18" s="249" t="s">
        <v>1918</v>
      </c>
      <c r="D18" s="248">
        <f t="shared" si="1"/>
        <v>4302464195</v>
      </c>
      <c r="E18" s="364"/>
      <c r="F18" s="264"/>
      <c r="G18" s="264"/>
      <c r="H18" s="264"/>
      <c r="I18" s="264"/>
      <c r="J18" s="264"/>
      <c r="K18" s="264"/>
      <c r="L18" s="264">
        <v>4302464195</v>
      </c>
      <c r="M18" s="264"/>
      <c r="N18" s="264"/>
      <c r="O18" s="264"/>
      <c r="P18" s="292"/>
      <c r="Q18" s="284"/>
      <c r="R18" s="248"/>
      <c r="S18" s="248"/>
    </row>
    <row r="19" spans="1:19" ht="68.25" customHeight="1" x14ac:dyDescent="0.35">
      <c r="A19" s="43"/>
      <c r="B19" s="780"/>
      <c r="C19" s="249" t="s">
        <v>1919</v>
      </c>
      <c r="D19" s="117">
        <f t="shared" si="1"/>
        <v>3900171006</v>
      </c>
      <c r="E19" s="114"/>
      <c r="F19" s="72"/>
      <c r="G19" s="72"/>
      <c r="H19" s="72">
        <v>3900171006</v>
      </c>
      <c r="I19" s="72"/>
      <c r="J19" s="72"/>
      <c r="K19" s="72"/>
      <c r="L19" s="72"/>
      <c r="M19" s="72"/>
      <c r="N19" s="72"/>
      <c r="O19" s="72"/>
      <c r="P19" s="292"/>
      <c r="Q19" s="284"/>
      <c r="R19" s="248"/>
      <c r="S19" s="248"/>
    </row>
    <row r="20" spans="1:19" ht="54.75" customHeight="1" x14ac:dyDescent="0.35">
      <c r="A20" s="43"/>
      <c r="B20" s="780"/>
      <c r="C20" s="249" t="s">
        <v>1920</v>
      </c>
      <c r="D20" s="117">
        <f t="shared" si="1"/>
        <v>4097821887</v>
      </c>
      <c r="E20" s="114">
        <v>4097821887</v>
      </c>
      <c r="F20" s="72"/>
      <c r="G20" s="72"/>
      <c r="H20" s="72"/>
      <c r="I20" s="72"/>
      <c r="J20" s="72"/>
      <c r="K20" s="72"/>
      <c r="M20" s="72"/>
      <c r="N20" s="72"/>
      <c r="O20" s="72"/>
      <c r="P20" s="248"/>
      <c r="Q20" s="284"/>
      <c r="R20" s="248"/>
      <c r="S20" s="248"/>
    </row>
    <row r="21" spans="1:19" ht="48" customHeight="1" x14ac:dyDescent="0.35">
      <c r="A21" s="43"/>
      <c r="B21" s="780"/>
      <c r="C21" s="249" t="s">
        <v>1921</v>
      </c>
      <c r="D21" s="117">
        <f t="shared" si="1"/>
        <v>8068306530</v>
      </c>
      <c r="E21" s="114"/>
      <c r="F21" s="72"/>
      <c r="G21" s="72"/>
      <c r="H21" s="72"/>
      <c r="I21" s="72"/>
      <c r="J21" s="72"/>
      <c r="K21" s="72"/>
      <c r="L21" s="72">
        <v>8068306530</v>
      </c>
      <c r="M21" s="72"/>
      <c r="N21" s="72"/>
      <c r="O21" s="72"/>
      <c r="P21" s="248"/>
      <c r="Q21" s="284"/>
      <c r="R21" s="248"/>
      <c r="S21" s="248"/>
    </row>
    <row r="22" spans="1:19" ht="19.5" customHeight="1" x14ac:dyDescent="0.35">
      <c r="A22" s="43"/>
      <c r="B22" s="780"/>
      <c r="C22" s="388" t="s">
        <v>1474</v>
      </c>
      <c r="D22" s="389">
        <f>+SUM(D23:D31)</f>
        <v>20220276431</v>
      </c>
      <c r="E22" s="390"/>
      <c r="F22" s="391"/>
      <c r="G22" s="392"/>
      <c r="H22" s="392"/>
      <c r="I22" s="392"/>
      <c r="J22" s="392"/>
      <c r="K22" s="392"/>
      <c r="L22" s="392"/>
      <c r="M22" s="391"/>
      <c r="N22" s="391"/>
      <c r="O22" s="391"/>
      <c r="P22" s="389">
        <f>+SUM(P23:P31)</f>
        <v>20230382980</v>
      </c>
      <c r="Q22" s="393"/>
      <c r="R22" s="389">
        <f>+SUM(R23:R31)</f>
        <v>5481274367.6000004</v>
      </c>
      <c r="S22" s="389">
        <f>+SUM(S23:S31)</f>
        <v>18220198559</v>
      </c>
    </row>
    <row r="23" spans="1:19" ht="20.25" customHeight="1" x14ac:dyDescent="0.35">
      <c r="A23" s="43"/>
      <c r="B23" s="780"/>
      <c r="C23" s="125" t="s">
        <v>1475</v>
      </c>
      <c r="D23" s="118">
        <f>+SUM(E23:O23)</f>
        <v>0</v>
      </c>
      <c r="E23" s="119"/>
      <c r="F23" s="120"/>
      <c r="G23" s="121"/>
      <c r="H23" s="121"/>
      <c r="I23" s="121"/>
      <c r="J23" s="121"/>
      <c r="K23" s="121"/>
      <c r="L23" s="121"/>
      <c r="M23" s="120"/>
      <c r="N23" s="120"/>
      <c r="O23" s="120"/>
      <c r="P23" s="118"/>
      <c r="Q23" s="129"/>
      <c r="R23" s="118"/>
      <c r="S23" s="118"/>
    </row>
    <row r="24" spans="1:19" ht="46" x14ac:dyDescent="0.35">
      <c r="A24" s="43"/>
      <c r="B24" s="780"/>
      <c r="C24" s="249" t="s">
        <v>2061</v>
      </c>
      <c r="D24" s="117">
        <f>+SUM(E24:O24)</f>
        <v>2409370207</v>
      </c>
      <c r="E24" s="114"/>
      <c r="F24" s="72"/>
      <c r="G24" s="111"/>
      <c r="H24" s="111">
        <v>2409370207</v>
      </c>
      <c r="I24" s="111"/>
      <c r="J24" s="111"/>
      <c r="K24" s="111"/>
      <c r="L24" s="111"/>
      <c r="M24" s="72"/>
      <c r="N24" s="72"/>
      <c r="O24" s="72"/>
      <c r="P24" s="248">
        <f>2278244207+131126000</f>
        <v>2409370207</v>
      </c>
      <c r="Q24" s="285" t="s">
        <v>2098</v>
      </c>
      <c r="R24" s="248">
        <f>2030308007+240000</f>
        <v>2030548007</v>
      </c>
      <c r="S24" s="626">
        <v>2306038911</v>
      </c>
    </row>
    <row r="25" spans="1:19" ht="46" x14ac:dyDescent="0.35">
      <c r="A25" s="43"/>
      <c r="B25" s="780"/>
      <c r="C25" s="249" t="s">
        <v>2062</v>
      </c>
      <c r="D25" s="117">
        <f t="shared" ref="D25:D31" si="2">+SUM(E25:O25)</f>
        <v>2368329277</v>
      </c>
      <c r="E25" s="114"/>
      <c r="F25" s="72"/>
      <c r="G25" s="111"/>
      <c r="H25" s="111">
        <v>2368329277</v>
      </c>
      <c r="I25" s="111"/>
      <c r="J25" s="111"/>
      <c r="K25" s="111"/>
      <c r="L25" s="111"/>
      <c r="M25" s="72"/>
      <c r="N25" s="72"/>
      <c r="O25" s="72"/>
      <c r="P25" s="248">
        <f>2145513116+222816161</f>
        <v>2368329277</v>
      </c>
      <c r="Q25" s="285" t="s">
        <v>2099</v>
      </c>
      <c r="R25" s="248">
        <f>145849324+186469905</f>
        <v>332319229</v>
      </c>
      <c r="S25" s="626">
        <v>1953257032</v>
      </c>
    </row>
    <row r="26" spans="1:19" ht="34.5" x14ac:dyDescent="0.35">
      <c r="A26" s="43"/>
      <c r="B26" s="780"/>
      <c r="C26" s="249" t="s">
        <v>2063</v>
      </c>
      <c r="D26" s="117">
        <f t="shared" si="2"/>
        <v>11564245370</v>
      </c>
      <c r="E26" s="114"/>
      <c r="F26" s="72"/>
      <c r="G26" s="111"/>
      <c r="H26" s="72">
        <v>11564245370</v>
      </c>
      <c r="I26" s="111"/>
      <c r="J26" s="111"/>
      <c r="K26" s="111"/>
      <c r="L26" s="111"/>
      <c r="M26" s="72"/>
      <c r="N26" s="72"/>
      <c r="O26" s="72"/>
      <c r="P26" s="248">
        <f>10486670038+1077575332</f>
        <v>11564245370</v>
      </c>
      <c r="Q26" s="285" t="s">
        <v>2097</v>
      </c>
      <c r="R26" s="248">
        <f>2861881146.6+256525985</f>
        <v>3118407131.5999999</v>
      </c>
      <c r="S26" s="626">
        <v>11290524678</v>
      </c>
    </row>
    <row r="27" spans="1:19" ht="38.65" customHeight="1" x14ac:dyDescent="0.35">
      <c r="A27" s="43"/>
      <c r="B27" s="780"/>
      <c r="C27" s="249" t="s">
        <v>2223</v>
      </c>
      <c r="D27" s="428">
        <v>659838697</v>
      </c>
      <c r="E27" s="429"/>
      <c r="F27" s="430"/>
      <c r="G27" s="431"/>
      <c r="H27" s="428">
        <v>659838697</v>
      </c>
      <c r="I27" s="111"/>
      <c r="J27" s="111"/>
      <c r="K27" s="111"/>
      <c r="L27" s="111"/>
      <c r="M27" s="72"/>
      <c r="N27" s="72"/>
      <c r="O27" s="72"/>
      <c r="P27" s="248">
        <v>659838697</v>
      </c>
      <c r="Q27" s="285" t="s">
        <v>2193</v>
      </c>
      <c r="R27" s="248"/>
      <c r="S27" s="626">
        <v>437809535</v>
      </c>
    </row>
    <row r="28" spans="1:19" ht="46" x14ac:dyDescent="0.35">
      <c r="A28" s="43"/>
      <c r="B28" s="780"/>
      <c r="C28" s="249" t="s">
        <v>2064</v>
      </c>
      <c r="D28" s="117">
        <f t="shared" si="2"/>
        <v>561268979</v>
      </c>
      <c r="E28" s="114"/>
      <c r="F28" s="72"/>
      <c r="G28" s="111"/>
      <c r="H28" s="72">
        <v>561268979</v>
      </c>
      <c r="I28" s="111"/>
      <c r="J28" s="111"/>
      <c r="K28" s="111"/>
      <c r="L28" s="111"/>
      <c r="M28" s="72"/>
      <c r="N28" s="72"/>
      <c r="O28" s="72"/>
      <c r="P28" s="248">
        <f>498563076+56666610</f>
        <v>555229686</v>
      </c>
      <c r="Q28" s="285" t="s">
        <v>2189</v>
      </c>
      <c r="R28" s="248"/>
      <c r="S28" s="626">
        <v>555229686</v>
      </c>
    </row>
    <row r="29" spans="1:19" ht="66.75" customHeight="1" x14ac:dyDescent="0.35">
      <c r="A29" s="43"/>
      <c r="B29" s="780"/>
      <c r="C29" s="249" t="s">
        <v>2065</v>
      </c>
      <c r="D29" s="117">
        <f t="shared" si="2"/>
        <v>609250672</v>
      </c>
      <c r="E29" s="114"/>
      <c r="F29" s="72"/>
      <c r="G29" s="111"/>
      <c r="H29" s="72">
        <v>609250672</v>
      </c>
      <c r="I29" s="111"/>
      <c r="J29" s="111"/>
      <c r="K29" s="111"/>
      <c r="L29" s="111"/>
      <c r="M29" s="72"/>
      <c r="N29" s="72"/>
      <c r="O29" s="72"/>
      <c r="P29" s="248">
        <f>535463864+73783808</f>
        <v>609247672</v>
      </c>
      <c r="Q29" s="285" t="s">
        <v>2190</v>
      </c>
      <c r="R29" s="248"/>
      <c r="S29" s="626">
        <v>589718080</v>
      </c>
    </row>
    <row r="30" spans="1:19" ht="46" x14ac:dyDescent="0.35">
      <c r="A30" s="43"/>
      <c r="B30" s="780"/>
      <c r="C30" s="249" t="s">
        <v>2066</v>
      </c>
      <c r="D30" s="117">
        <f t="shared" si="2"/>
        <v>575548137</v>
      </c>
      <c r="E30" s="114"/>
      <c r="F30" s="72"/>
      <c r="G30" s="111"/>
      <c r="H30" s="72">
        <v>575548137</v>
      </c>
      <c r="I30" s="111"/>
      <c r="J30" s="111"/>
      <c r="K30" s="111"/>
      <c r="L30" s="111"/>
      <c r="M30" s="72"/>
      <c r="N30" s="72"/>
      <c r="O30" s="72"/>
      <c r="P30" s="248">
        <f>496624249+65656118</f>
        <v>562280367</v>
      </c>
      <c r="Q30" s="285" t="s">
        <v>2191</v>
      </c>
      <c r="R30" s="248"/>
      <c r="S30" s="626">
        <v>321829237</v>
      </c>
    </row>
    <row r="31" spans="1:19" ht="57.75" customHeight="1" x14ac:dyDescent="0.35">
      <c r="A31" s="43"/>
      <c r="B31" s="780"/>
      <c r="C31" s="249" t="s">
        <v>2067</v>
      </c>
      <c r="D31" s="117">
        <f t="shared" si="2"/>
        <v>1472425092</v>
      </c>
      <c r="E31" s="114"/>
      <c r="F31" s="72"/>
      <c r="G31" s="111"/>
      <c r="H31" s="72">
        <v>1472425092</v>
      </c>
      <c r="I31" s="111"/>
      <c r="J31" s="111"/>
      <c r="K31" s="111"/>
      <c r="L31" s="111"/>
      <c r="M31" s="72"/>
      <c r="N31" s="72"/>
      <c r="O31" s="72"/>
      <c r="P31" s="248">
        <f>1314230398+187611306</f>
        <v>1501841704</v>
      </c>
      <c r="Q31" s="285" t="s">
        <v>2192</v>
      </c>
      <c r="R31" s="248"/>
      <c r="S31" s="626">
        <v>765791400</v>
      </c>
    </row>
    <row r="32" spans="1:19" ht="13.5" x14ac:dyDescent="0.35">
      <c r="A32" s="43"/>
      <c r="B32" s="780"/>
      <c r="C32" s="388" t="s">
        <v>1479</v>
      </c>
      <c r="D32" s="389">
        <f>+SUM(D33:D34)</f>
        <v>2206202394</v>
      </c>
      <c r="E32" s="390"/>
      <c r="F32" s="391"/>
      <c r="G32" s="392"/>
      <c r="H32" s="392"/>
      <c r="I32" s="392"/>
      <c r="J32" s="392"/>
      <c r="K32" s="392"/>
      <c r="L32" s="392"/>
      <c r="M32" s="391"/>
      <c r="N32" s="391"/>
      <c r="O32" s="391"/>
      <c r="P32" s="389">
        <f>+SUM(P33:P34)</f>
        <v>30397913.489999998</v>
      </c>
      <c r="Q32" s="393"/>
      <c r="R32" s="389">
        <f>+SUM(R33:R34)</f>
        <v>30397913</v>
      </c>
      <c r="S32" s="389">
        <f>+SUM(S33:S34)</f>
        <v>30397913</v>
      </c>
    </row>
    <row r="33" spans="1:19" ht="78" customHeight="1" x14ac:dyDescent="0.35">
      <c r="A33" s="43"/>
      <c r="B33" s="780"/>
      <c r="C33" s="249" t="s">
        <v>1922</v>
      </c>
      <c r="D33" s="117">
        <f>+SUM(E33:O33)</f>
        <v>106202394</v>
      </c>
      <c r="E33" s="114"/>
      <c r="F33" s="72"/>
      <c r="G33" s="111"/>
      <c r="H33" s="111">
        <v>106202394</v>
      </c>
      <c r="I33" s="111"/>
      <c r="J33" s="111"/>
      <c r="K33" s="111"/>
      <c r="L33" s="111"/>
      <c r="M33" s="72"/>
      <c r="N33" s="72"/>
      <c r="O33" s="72"/>
      <c r="P33" s="248">
        <v>30397913.489999998</v>
      </c>
      <c r="Q33" s="284" t="s">
        <v>2154</v>
      </c>
      <c r="R33" s="248">
        <v>30397913</v>
      </c>
      <c r="S33" s="626">
        <v>30397913</v>
      </c>
    </row>
    <row r="34" spans="1:19" ht="79.400000000000006" customHeight="1" x14ac:dyDescent="0.35">
      <c r="A34" s="43"/>
      <c r="B34" s="780"/>
      <c r="C34" s="249" t="s">
        <v>1923</v>
      </c>
      <c r="D34" s="117">
        <f>+SUM(E34:O34)</f>
        <v>2100000000</v>
      </c>
      <c r="E34" s="114"/>
      <c r="F34" s="72"/>
      <c r="G34" s="111"/>
      <c r="H34" s="111">
        <v>2100000000</v>
      </c>
      <c r="I34" s="111"/>
      <c r="J34" s="111"/>
      <c r="K34" s="111"/>
      <c r="L34" s="111"/>
      <c r="M34" s="72"/>
      <c r="N34" s="72"/>
      <c r="O34" s="72"/>
      <c r="P34" s="248">
        <v>0</v>
      </c>
      <c r="Q34" s="284"/>
      <c r="R34" s="248"/>
      <c r="S34" s="248"/>
    </row>
    <row r="35" spans="1:19" hidden="1" x14ac:dyDescent="0.35">
      <c r="A35" s="43"/>
      <c r="B35" s="780"/>
      <c r="C35" s="123" t="s">
        <v>1484</v>
      </c>
      <c r="D35" s="116">
        <f>+D36</f>
        <v>0</v>
      </c>
      <c r="E35" s="113"/>
      <c r="F35" s="109"/>
      <c r="G35" s="110"/>
      <c r="H35" s="110"/>
      <c r="I35" s="110"/>
      <c r="J35" s="110"/>
      <c r="K35" s="110"/>
      <c r="L35" s="110"/>
      <c r="M35" s="109"/>
      <c r="N35" s="109"/>
      <c r="O35" s="109"/>
      <c r="P35" s="116">
        <f>+P36</f>
        <v>0</v>
      </c>
      <c r="Q35" s="127"/>
      <c r="R35" s="116">
        <f>+R36</f>
        <v>0</v>
      </c>
      <c r="S35" s="116">
        <f>+S36</f>
        <v>0</v>
      </c>
    </row>
    <row r="36" spans="1:19" hidden="1" x14ac:dyDescent="0.35">
      <c r="A36" s="43"/>
      <c r="B36" s="780"/>
      <c r="C36" s="122" t="s">
        <v>1484</v>
      </c>
      <c r="D36" s="248">
        <f>+SUM(E36:O36)</f>
        <v>0</v>
      </c>
      <c r="E36" s="114"/>
      <c r="F36" s="72"/>
      <c r="G36" s="111"/>
      <c r="H36" s="111"/>
      <c r="I36" s="111"/>
      <c r="J36" s="111"/>
      <c r="K36" s="111"/>
      <c r="L36" s="111"/>
      <c r="M36" s="72"/>
      <c r="N36" s="72"/>
      <c r="O36" s="72"/>
      <c r="P36" s="117"/>
      <c r="Q36" s="128"/>
      <c r="R36" s="117"/>
      <c r="S36" s="117"/>
    </row>
    <row r="37" spans="1:19" hidden="1" x14ac:dyDescent="0.35">
      <c r="A37" s="43"/>
      <c r="B37" s="780"/>
      <c r="C37" s="123" t="s">
        <v>1485</v>
      </c>
      <c r="D37" s="116">
        <f>+D38</f>
        <v>0</v>
      </c>
      <c r="E37" s="113"/>
      <c r="F37" s="109"/>
      <c r="G37" s="110"/>
      <c r="H37" s="110"/>
      <c r="I37" s="110"/>
      <c r="J37" s="110"/>
      <c r="K37" s="110"/>
      <c r="L37" s="110"/>
      <c r="M37" s="109"/>
      <c r="N37" s="109"/>
      <c r="O37" s="109"/>
      <c r="P37" s="116">
        <f>+P38</f>
        <v>0</v>
      </c>
      <c r="Q37" s="127"/>
      <c r="R37" s="116">
        <f>+R38</f>
        <v>0</v>
      </c>
      <c r="S37" s="116">
        <f>+S38</f>
        <v>0</v>
      </c>
    </row>
    <row r="38" spans="1:19" hidden="1" x14ac:dyDescent="0.35">
      <c r="A38" s="43"/>
      <c r="B38" s="780"/>
      <c r="C38" s="122" t="s">
        <v>1485</v>
      </c>
      <c r="D38" s="248">
        <f>+SUM(E38:O38)</f>
        <v>0</v>
      </c>
      <c r="E38" s="114"/>
      <c r="F38" s="72"/>
      <c r="G38" s="111"/>
      <c r="H38" s="111"/>
      <c r="I38" s="111"/>
      <c r="J38" s="111"/>
      <c r="K38" s="111"/>
      <c r="L38" s="111"/>
      <c r="M38" s="72"/>
      <c r="N38" s="72"/>
      <c r="O38" s="72"/>
      <c r="P38" s="117"/>
      <c r="Q38" s="128"/>
      <c r="R38" s="117"/>
      <c r="S38" s="117"/>
    </row>
    <row r="39" spans="1:19" hidden="1" x14ac:dyDescent="0.35">
      <c r="A39" s="43"/>
      <c r="B39" s="780"/>
      <c r="C39" s="123" t="s">
        <v>1486</v>
      </c>
      <c r="D39" s="116">
        <f>+D40</f>
        <v>0</v>
      </c>
      <c r="E39" s="113"/>
      <c r="F39" s="109"/>
      <c r="G39" s="110"/>
      <c r="H39" s="110"/>
      <c r="I39" s="110"/>
      <c r="J39" s="110"/>
      <c r="K39" s="110"/>
      <c r="L39" s="110"/>
      <c r="M39" s="109"/>
      <c r="N39" s="109"/>
      <c r="O39" s="109"/>
      <c r="P39" s="116">
        <f>+P40</f>
        <v>0</v>
      </c>
      <c r="Q39" s="127"/>
      <c r="R39" s="116">
        <f>+R40</f>
        <v>0</v>
      </c>
      <c r="S39" s="116">
        <f>+S40</f>
        <v>0</v>
      </c>
    </row>
    <row r="40" spans="1:19" hidden="1" x14ac:dyDescent="0.35">
      <c r="A40" s="43"/>
      <c r="B40" s="781"/>
      <c r="C40" s="122" t="s">
        <v>1470</v>
      </c>
      <c r="D40" s="240"/>
      <c r="E40" s="114"/>
      <c r="F40" s="114"/>
      <c r="G40" s="154"/>
      <c r="H40" s="154"/>
      <c r="I40" s="154"/>
      <c r="J40" s="154"/>
      <c r="K40" s="154"/>
      <c r="L40" s="154"/>
      <c r="M40" s="114"/>
      <c r="N40" s="114"/>
      <c r="O40" s="114"/>
      <c r="P40" s="117"/>
      <c r="Q40" s="128"/>
      <c r="R40" s="117"/>
      <c r="S40" s="117"/>
    </row>
    <row r="41" spans="1:19" ht="21" customHeight="1" x14ac:dyDescent="0.35">
      <c r="A41" s="43"/>
      <c r="B41" s="779" t="s">
        <v>1366</v>
      </c>
      <c r="C41" s="132" t="s">
        <v>1487</v>
      </c>
      <c r="D41" s="132">
        <f>+D42</f>
        <v>1948360000</v>
      </c>
      <c r="E41" s="132">
        <f t="shared" ref="E41:O41" si="3">+SUM(E42:E42)</f>
        <v>0</v>
      </c>
      <c r="F41" s="132">
        <f t="shared" si="3"/>
        <v>0</v>
      </c>
      <c r="G41" s="132">
        <f t="shared" si="3"/>
        <v>0</v>
      </c>
      <c r="H41" s="132">
        <f t="shared" si="3"/>
        <v>1155360000</v>
      </c>
      <c r="I41" s="132">
        <f t="shared" si="3"/>
        <v>793000000</v>
      </c>
      <c r="J41" s="132">
        <f t="shared" si="3"/>
        <v>0</v>
      </c>
      <c r="K41" s="132">
        <f t="shared" si="3"/>
        <v>0</v>
      </c>
      <c r="L41" s="132">
        <f t="shared" si="3"/>
        <v>0</v>
      </c>
      <c r="M41" s="132">
        <f t="shared" si="3"/>
        <v>0</v>
      </c>
      <c r="N41" s="132">
        <f t="shared" si="3"/>
        <v>0</v>
      </c>
      <c r="O41" s="132">
        <f t="shared" si="3"/>
        <v>0</v>
      </c>
      <c r="P41" s="115">
        <f>+P42</f>
        <v>1155360000</v>
      </c>
      <c r="Q41" s="126"/>
      <c r="R41" s="115">
        <f>+R42</f>
        <v>478695200</v>
      </c>
      <c r="S41" s="115">
        <f>+S42</f>
        <v>1154361000</v>
      </c>
    </row>
    <row r="42" spans="1:19" ht="19.5" customHeight="1" x14ac:dyDescent="0.35">
      <c r="A42" s="43"/>
      <c r="B42" s="780"/>
      <c r="C42" s="388" t="s">
        <v>1488</v>
      </c>
      <c r="D42" s="389">
        <f>+SUM(D43:D45)</f>
        <v>1948360000</v>
      </c>
      <c r="E42" s="390">
        <f t="shared" ref="E42:O42" si="4">+SUM(E43:E45)</f>
        <v>0</v>
      </c>
      <c r="F42" s="391">
        <f t="shared" si="4"/>
        <v>0</v>
      </c>
      <c r="G42" s="392">
        <f t="shared" si="4"/>
        <v>0</v>
      </c>
      <c r="H42" s="392">
        <f t="shared" si="4"/>
        <v>1155360000</v>
      </c>
      <c r="I42" s="392">
        <f t="shared" si="4"/>
        <v>793000000</v>
      </c>
      <c r="J42" s="392">
        <f t="shared" si="4"/>
        <v>0</v>
      </c>
      <c r="K42" s="392">
        <f t="shared" si="4"/>
        <v>0</v>
      </c>
      <c r="L42" s="392">
        <f t="shared" si="4"/>
        <v>0</v>
      </c>
      <c r="M42" s="391">
        <f t="shared" si="4"/>
        <v>0</v>
      </c>
      <c r="N42" s="391">
        <f t="shared" si="4"/>
        <v>0</v>
      </c>
      <c r="O42" s="391">
        <f t="shared" si="4"/>
        <v>0</v>
      </c>
      <c r="P42" s="389">
        <f>+SUM(P43:P45)</f>
        <v>1155360000</v>
      </c>
      <c r="Q42" s="393"/>
      <c r="R42" s="389">
        <f>+SUM(R43:R45)</f>
        <v>478695200</v>
      </c>
      <c r="S42" s="389">
        <f>+SUM(S43:S45)</f>
        <v>1154361000</v>
      </c>
    </row>
    <row r="43" spans="1:19" ht="19.5" customHeight="1" x14ac:dyDescent="0.35">
      <c r="A43" s="43"/>
      <c r="B43" s="780"/>
      <c r="C43" s="249" t="s">
        <v>1924</v>
      </c>
      <c r="D43" s="117">
        <f>+SUM(E43:O43)</f>
        <v>793000000</v>
      </c>
      <c r="E43" s="114"/>
      <c r="F43" s="72"/>
      <c r="G43" s="111"/>
      <c r="H43" s="111"/>
      <c r="I43" s="111">
        <v>793000000</v>
      </c>
      <c r="J43" s="111"/>
      <c r="K43" s="111"/>
      <c r="L43" s="111"/>
      <c r="M43" s="72"/>
      <c r="N43" s="72"/>
      <c r="O43" s="72"/>
      <c r="P43" s="248"/>
      <c r="Q43" s="284"/>
      <c r="R43" s="248"/>
      <c r="S43" s="248"/>
    </row>
    <row r="44" spans="1:19" x14ac:dyDescent="0.35">
      <c r="A44" s="43"/>
      <c r="B44" s="780"/>
      <c r="C44" s="249" t="s">
        <v>1925</v>
      </c>
      <c r="D44" s="117">
        <f>+SUM(E44:O44)</f>
        <v>702000000</v>
      </c>
      <c r="E44" s="114"/>
      <c r="F44" s="72"/>
      <c r="G44" s="111"/>
      <c r="H44" s="111">
        <v>702000000</v>
      </c>
      <c r="I44" s="111"/>
      <c r="J44" s="111"/>
      <c r="K44" s="111"/>
      <c r="L44" s="111"/>
      <c r="M44" s="72"/>
      <c r="N44" s="72"/>
      <c r="O44" s="72"/>
      <c r="P44" s="248">
        <v>702000000</v>
      </c>
      <c r="Q44" s="284" t="s">
        <v>2100</v>
      </c>
      <c r="R44" s="248">
        <v>388041000</v>
      </c>
      <c r="S44" s="626">
        <v>701090000</v>
      </c>
    </row>
    <row r="45" spans="1:19" x14ac:dyDescent="0.35">
      <c r="A45" s="43"/>
      <c r="B45" s="781"/>
      <c r="C45" s="249" t="s">
        <v>1926</v>
      </c>
      <c r="D45" s="117">
        <f>+SUM(E45:O45)</f>
        <v>453360000</v>
      </c>
      <c r="E45" s="114"/>
      <c r="F45" s="72"/>
      <c r="G45" s="72"/>
      <c r="H45" s="72">
        <v>453360000</v>
      </c>
      <c r="I45" s="72"/>
      <c r="J45" s="72"/>
      <c r="K45" s="72"/>
      <c r="L45" s="72"/>
      <c r="M45" s="72"/>
      <c r="N45" s="72"/>
      <c r="O45" s="72"/>
      <c r="P45" s="248">
        <v>453360000</v>
      </c>
      <c r="Q45" s="284" t="s">
        <v>2100</v>
      </c>
      <c r="R45" s="248">
        <v>90654200</v>
      </c>
      <c r="S45" s="626">
        <v>453271000</v>
      </c>
    </row>
    <row r="46" spans="1:19" ht="19.5" customHeight="1" x14ac:dyDescent="0.35">
      <c r="A46" s="43"/>
      <c r="B46" s="782" t="s">
        <v>1492</v>
      </c>
      <c r="C46" s="132" t="s">
        <v>1493</v>
      </c>
      <c r="D46" s="132">
        <f>+D47+D52</f>
        <v>34498226661</v>
      </c>
      <c r="E46" s="132">
        <f t="shared" ref="E46:S46" si="5">+E47+E52</f>
        <v>0</v>
      </c>
      <c r="F46" s="132">
        <f t="shared" si="5"/>
        <v>0</v>
      </c>
      <c r="G46" s="132">
        <f t="shared" si="5"/>
        <v>0</v>
      </c>
      <c r="H46" s="132">
        <f t="shared" si="5"/>
        <v>495089593</v>
      </c>
      <c r="I46" s="132">
        <f t="shared" si="5"/>
        <v>0</v>
      </c>
      <c r="J46" s="132">
        <f t="shared" si="5"/>
        <v>34003137068</v>
      </c>
      <c r="K46" s="132">
        <f t="shared" si="5"/>
        <v>0</v>
      </c>
      <c r="L46" s="132">
        <f t="shared" si="5"/>
        <v>0</v>
      </c>
      <c r="M46" s="132">
        <f t="shared" si="5"/>
        <v>0</v>
      </c>
      <c r="N46" s="132">
        <f t="shared" si="5"/>
        <v>0</v>
      </c>
      <c r="O46" s="132">
        <f t="shared" si="5"/>
        <v>0</v>
      </c>
      <c r="P46" s="132">
        <f t="shared" si="5"/>
        <v>31386402328</v>
      </c>
      <c r="Q46" s="132">
        <f t="shared" si="5"/>
        <v>0</v>
      </c>
      <c r="R46" s="132">
        <f t="shared" si="5"/>
        <v>31386402328</v>
      </c>
      <c r="S46" s="132">
        <f t="shared" si="5"/>
        <v>31386402328</v>
      </c>
    </row>
    <row r="47" spans="1:19" hidden="1" x14ac:dyDescent="0.35">
      <c r="A47" s="43"/>
      <c r="B47" s="782"/>
      <c r="C47" s="123" t="s">
        <v>1494</v>
      </c>
      <c r="D47" s="116">
        <f>+SUM(D48:D51)</f>
        <v>0</v>
      </c>
      <c r="E47" s="113"/>
      <c r="F47" s="109"/>
      <c r="G47" s="110"/>
      <c r="H47" s="110"/>
      <c r="I47" s="110"/>
      <c r="J47" s="110"/>
      <c r="K47" s="110"/>
      <c r="L47" s="110"/>
      <c r="M47" s="109"/>
      <c r="N47" s="109"/>
      <c r="O47" s="109"/>
      <c r="P47" s="116">
        <f>+SUM(P48:P51)</f>
        <v>0</v>
      </c>
      <c r="Q47" s="127"/>
      <c r="R47" s="116">
        <f>+SUM(R48:R51)</f>
        <v>0</v>
      </c>
      <c r="S47" s="116">
        <f>+SUM(S48:S51)</f>
        <v>0</v>
      </c>
    </row>
    <row r="48" spans="1:19" hidden="1" x14ac:dyDescent="0.35">
      <c r="A48" s="43"/>
      <c r="B48" s="782"/>
      <c r="C48" s="238" t="s">
        <v>1495</v>
      </c>
      <c r="D48" s="117">
        <f>+SUM(E48:O48)</f>
        <v>0</v>
      </c>
      <c r="E48" s="114"/>
      <c r="F48" s="72"/>
      <c r="G48" s="111"/>
      <c r="H48" s="111"/>
      <c r="I48" s="111"/>
      <c r="J48" s="111"/>
      <c r="K48" s="111"/>
      <c r="L48" s="111"/>
      <c r="M48" s="72"/>
      <c r="N48" s="72"/>
      <c r="O48" s="72"/>
      <c r="P48" s="117"/>
      <c r="Q48" s="128"/>
      <c r="R48" s="117"/>
      <c r="S48" s="117"/>
    </row>
    <row r="49" spans="1:19" hidden="1" x14ac:dyDescent="0.35">
      <c r="A49" s="43"/>
      <c r="B49" s="782"/>
      <c r="C49" s="238" t="s">
        <v>1496</v>
      </c>
      <c r="D49" s="117">
        <f>+SUM(E49:O49)</f>
        <v>0</v>
      </c>
      <c r="E49" s="114"/>
      <c r="F49" s="72"/>
      <c r="G49" s="111"/>
      <c r="H49" s="111"/>
      <c r="I49" s="111"/>
      <c r="J49" s="111"/>
      <c r="K49" s="111"/>
      <c r="L49" s="111"/>
      <c r="M49" s="72"/>
      <c r="N49" s="72"/>
      <c r="O49" s="72"/>
      <c r="P49" s="117"/>
      <c r="Q49" s="128"/>
      <c r="R49" s="117"/>
      <c r="S49" s="117"/>
    </row>
    <row r="50" spans="1:19" hidden="1" x14ac:dyDescent="0.35">
      <c r="A50" s="43"/>
      <c r="B50" s="782"/>
      <c r="C50" s="238" t="s">
        <v>1497</v>
      </c>
      <c r="D50" s="117">
        <f>+SUM(E50:O50)</f>
        <v>0</v>
      </c>
      <c r="E50" s="114"/>
      <c r="F50" s="72"/>
      <c r="G50" s="72"/>
      <c r="H50" s="72"/>
      <c r="I50" s="72"/>
      <c r="J50" s="72"/>
      <c r="K50" s="72"/>
      <c r="L50" s="72"/>
      <c r="M50" s="72"/>
      <c r="N50" s="72"/>
      <c r="O50" s="72"/>
      <c r="P50" s="117"/>
      <c r="Q50" s="128"/>
      <c r="R50" s="117"/>
      <c r="S50" s="117"/>
    </row>
    <row r="51" spans="1:19" hidden="1" x14ac:dyDescent="0.35">
      <c r="A51" s="43"/>
      <c r="B51" s="782"/>
      <c r="C51" s="238" t="s">
        <v>1498</v>
      </c>
      <c r="D51" s="117">
        <f>+SUM(E51:O51)</f>
        <v>0</v>
      </c>
      <c r="E51" s="114"/>
      <c r="F51" s="72"/>
      <c r="G51" s="72"/>
      <c r="H51" s="72"/>
      <c r="I51" s="72"/>
      <c r="J51" s="72"/>
      <c r="K51" s="72"/>
      <c r="L51" s="72"/>
      <c r="M51" s="72"/>
      <c r="N51" s="72"/>
      <c r="O51" s="72"/>
      <c r="P51" s="117"/>
      <c r="Q51" s="128"/>
      <c r="R51" s="117"/>
      <c r="S51" s="117"/>
    </row>
    <row r="52" spans="1:19" ht="21.75" customHeight="1" x14ac:dyDescent="0.35">
      <c r="A52" s="43"/>
      <c r="B52" s="782"/>
      <c r="C52" s="388" t="s">
        <v>2072</v>
      </c>
      <c r="D52" s="389">
        <f>+SUM(D53:D54)</f>
        <v>34498226661</v>
      </c>
      <c r="E52" s="390">
        <f t="shared" ref="E52:S52" si="6">+SUM(E53:E54)</f>
        <v>0</v>
      </c>
      <c r="F52" s="391">
        <f t="shared" si="6"/>
        <v>0</v>
      </c>
      <c r="G52" s="392">
        <f t="shared" si="6"/>
        <v>0</v>
      </c>
      <c r="H52" s="392">
        <f t="shared" si="6"/>
        <v>495089593</v>
      </c>
      <c r="I52" s="392">
        <f t="shared" si="6"/>
        <v>0</v>
      </c>
      <c r="J52" s="392">
        <f t="shared" si="6"/>
        <v>34003137068</v>
      </c>
      <c r="K52" s="392">
        <f t="shared" si="6"/>
        <v>0</v>
      </c>
      <c r="L52" s="392">
        <f t="shared" si="6"/>
        <v>0</v>
      </c>
      <c r="M52" s="391">
        <f t="shared" si="6"/>
        <v>0</v>
      </c>
      <c r="N52" s="391">
        <f t="shared" si="6"/>
        <v>0</v>
      </c>
      <c r="O52" s="391">
        <f t="shared" si="6"/>
        <v>0</v>
      </c>
      <c r="P52" s="389">
        <f t="shared" si="6"/>
        <v>31386402328</v>
      </c>
      <c r="Q52" s="393">
        <f t="shared" si="6"/>
        <v>0</v>
      </c>
      <c r="R52" s="389">
        <f t="shared" si="6"/>
        <v>31386402328</v>
      </c>
      <c r="S52" s="389">
        <f t="shared" si="6"/>
        <v>31386402328</v>
      </c>
    </row>
    <row r="53" spans="1:19" ht="23" x14ac:dyDescent="0.35">
      <c r="A53" s="43"/>
      <c r="B53" s="782"/>
      <c r="C53" s="249" t="s">
        <v>1927</v>
      </c>
      <c r="D53" s="117">
        <f>+SUM(E53:O53)</f>
        <v>495089593</v>
      </c>
      <c r="E53" s="114"/>
      <c r="F53" s="72"/>
      <c r="G53" s="111"/>
      <c r="H53" s="111">
        <v>495089593</v>
      </c>
      <c r="I53" s="111"/>
      <c r="J53" s="111"/>
      <c r="K53" s="111"/>
      <c r="L53" s="111"/>
      <c r="M53" s="72"/>
      <c r="N53" s="72"/>
      <c r="O53" s="72"/>
      <c r="P53" s="117"/>
      <c r="Q53" s="128"/>
      <c r="R53" s="117"/>
      <c r="S53" s="117"/>
    </row>
    <row r="54" spans="1:19" ht="46" x14ac:dyDescent="0.35">
      <c r="A54" s="43"/>
      <c r="B54" s="782"/>
      <c r="C54" s="249" t="s">
        <v>1928</v>
      </c>
      <c r="D54" s="117">
        <f>+SUM(E54:O54)</f>
        <v>34003137068</v>
      </c>
      <c r="E54" s="114"/>
      <c r="F54" s="72"/>
      <c r="G54" s="111"/>
      <c r="H54" s="111"/>
      <c r="I54" s="111"/>
      <c r="J54" s="111">
        <v>34003137068</v>
      </c>
      <c r="K54" s="111"/>
      <c r="L54" s="111"/>
      <c r="M54" s="72"/>
      <c r="N54" s="72"/>
      <c r="O54" s="72"/>
      <c r="P54" s="248">
        <f>+[4]Fuentes!I17</f>
        <v>31386402328</v>
      </c>
      <c r="Q54" s="285" t="s">
        <v>2220</v>
      </c>
      <c r="R54" s="248">
        <f>+P54</f>
        <v>31386402328</v>
      </c>
      <c r="S54" s="248">
        <f>+R54</f>
        <v>31386402328</v>
      </c>
    </row>
    <row r="55" spans="1:19" ht="19.5" customHeight="1" x14ac:dyDescent="0.35">
      <c r="A55" s="43"/>
      <c r="B55" s="782" t="s">
        <v>1500</v>
      </c>
      <c r="C55" s="132" t="s">
        <v>1501</v>
      </c>
      <c r="D55" s="132">
        <f>+D56+D60</f>
        <v>0</v>
      </c>
      <c r="E55" s="132">
        <f t="shared" ref="E55:O55" si="7">+SUM(E56:E64)</f>
        <v>0</v>
      </c>
      <c r="F55" s="132">
        <f t="shared" si="7"/>
        <v>0</v>
      </c>
      <c r="G55" s="132">
        <f t="shared" si="7"/>
        <v>0</v>
      </c>
      <c r="H55" s="132">
        <f t="shared" si="7"/>
        <v>0</v>
      </c>
      <c r="I55" s="132">
        <f t="shared" si="7"/>
        <v>0</v>
      </c>
      <c r="J55" s="132">
        <f t="shared" si="7"/>
        <v>0</v>
      </c>
      <c r="K55" s="132">
        <f t="shared" si="7"/>
        <v>0</v>
      </c>
      <c r="L55" s="132">
        <f t="shared" si="7"/>
        <v>0</v>
      </c>
      <c r="M55" s="132">
        <f t="shared" si="7"/>
        <v>0</v>
      </c>
      <c r="N55" s="132">
        <f t="shared" si="7"/>
        <v>0</v>
      </c>
      <c r="O55" s="132">
        <f t="shared" si="7"/>
        <v>0</v>
      </c>
      <c r="P55" s="115">
        <f>+P56+P60</f>
        <v>0</v>
      </c>
      <c r="Q55" s="126"/>
      <c r="R55" s="115">
        <f>+R56+R60</f>
        <v>0</v>
      </c>
      <c r="S55" s="115">
        <f>+S56+S60</f>
        <v>0</v>
      </c>
    </row>
    <row r="56" spans="1:19" ht="13.5" x14ac:dyDescent="0.35">
      <c r="A56" s="43"/>
      <c r="B56" s="782"/>
      <c r="C56" s="388" t="s">
        <v>1502</v>
      </c>
      <c r="D56" s="389">
        <f>+SUM(D57:D59)</f>
        <v>0</v>
      </c>
      <c r="E56" s="390"/>
      <c r="F56" s="391"/>
      <c r="G56" s="392"/>
      <c r="H56" s="392"/>
      <c r="I56" s="392"/>
      <c r="J56" s="392"/>
      <c r="K56" s="392"/>
      <c r="L56" s="392"/>
      <c r="M56" s="391"/>
      <c r="N56" s="391"/>
      <c r="O56" s="391"/>
      <c r="P56" s="389">
        <f>+SUM(P57:P59)</f>
        <v>0</v>
      </c>
      <c r="Q56" s="393"/>
      <c r="R56" s="389">
        <f>+SUM(R57:R59)</f>
        <v>0</v>
      </c>
      <c r="S56" s="389">
        <f>+SUM(S57:S59)</f>
        <v>0</v>
      </c>
    </row>
    <row r="57" spans="1:19" hidden="1" x14ac:dyDescent="0.35">
      <c r="A57" s="43"/>
      <c r="B57" s="782"/>
      <c r="C57" s="122" t="s">
        <v>1503</v>
      </c>
      <c r="D57" s="239">
        <f>+SUM(E57:O57)</f>
        <v>0</v>
      </c>
      <c r="E57" s="114"/>
      <c r="F57" s="72"/>
      <c r="G57" s="111"/>
      <c r="H57" s="111"/>
      <c r="I57" s="111"/>
      <c r="J57" s="111"/>
      <c r="K57" s="111"/>
      <c r="L57" s="111"/>
      <c r="M57" s="72"/>
      <c r="N57" s="72"/>
      <c r="O57" s="72"/>
      <c r="P57" s="117"/>
      <c r="Q57" s="128"/>
      <c r="R57" s="117"/>
      <c r="S57" s="117"/>
    </row>
    <row r="58" spans="1:19" hidden="1" x14ac:dyDescent="0.35">
      <c r="A58" s="43"/>
      <c r="B58" s="782"/>
      <c r="C58" s="122" t="s">
        <v>1504</v>
      </c>
      <c r="D58" s="239">
        <f>+SUM(E58:O58)</f>
        <v>0</v>
      </c>
      <c r="E58" s="114"/>
      <c r="F58" s="72"/>
      <c r="G58" s="111"/>
      <c r="H58" s="111"/>
      <c r="I58" s="111"/>
      <c r="J58" s="111"/>
      <c r="K58" s="111"/>
      <c r="L58" s="111"/>
      <c r="M58" s="72"/>
      <c r="N58" s="72"/>
      <c r="O58" s="72"/>
      <c r="P58" s="117"/>
      <c r="Q58" s="128"/>
      <c r="R58" s="117"/>
      <c r="S58" s="117"/>
    </row>
    <row r="59" spans="1:19" hidden="1" x14ac:dyDescent="0.35">
      <c r="A59" s="43"/>
      <c r="B59" s="782"/>
      <c r="C59" s="122" t="s">
        <v>1505</v>
      </c>
      <c r="D59" s="239">
        <f>+SUM(E59:O59)</f>
        <v>0</v>
      </c>
      <c r="E59" s="114"/>
      <c r="F59" s="72"/>
      <c r="G59" s="72"/>
      <c r="H59" s="72"/>
      <c r="I59" s="72"/>
      <c r="J59" s="72"/>
      <c r="K59" s="72"/>
      <c r="L59" s="72"/>
      <c r="M59" s="72"/>
      <c r="N59" s="72"/>
      <c r="O59" s="72"/>
      <c r="P59" s="117"/>
      <c r="Q59" s="128"/>
      <c r="R59" s="117"/>
      <c r="S59" s="117"/>
    </row>
    <row r="60" spans="1:19" hidden="1" x14ac:dyDescent="0.35">
      <c r="A60" s="43"/>
      <c r="B60" s="782"/>
      <c r="C60" s="123" t="s">
        <v>1499</v>
      </c>
      <c r="D60" s="116">
        <f>+SUM(D61:D64)</f>
        <v>0</v>
      </c>
      <c r="E60" s="113"/>
      <c r="F60" s="109"/>
      <c r="G60" s="110"/>
      <c r="H60" s="110"/>
      <c r="I60" s="110"/>
      <c r="J60" s="110"/>
      <c r="K60" s="110"/>
      <c r="L60" s="110"/>
      <c r="M60" s="109"/>
      <c r="N60" s="109"/>
      <c r="O60" s="109"/>
      <c r="P60" s="116">
        <f>+SUM(P61:P64)</f>
        <v>0</v>
      </c>
      <c r="Q60" s="127"/>
      <c r="R60" s="116">
        <f>+SUM(R61:R64)</f>
        <v>0</v>
      </c>
      <c r="S60" s="116">
        <f>+SUM(S61:S64)</f>
        <v>0</v>
      </c>
    </row>
    <row r="61" spans="1:19" hidden="1" x14ac:dyDescent="0.35">
      <c r="A61" s="43"/>
      <c r="B61" s="782"/>
      <c r="C61" s="122" t="s">
        <v>1470</v>
      </c>
      <c r="D61" s="239">
        <f>+SUM(E61:O61)</f>
        <v>0</v>
      </c>
      <c r="E61" s="114"/>
      <c r="F61" s="72"/>
      <c r="G61" s="111"/>
      <c r="H61" s="111"/>
      <c r="I61" s="111"/>
      <c r="J61" s="111"/>
      <c r="K61" s="111"/>
      <c r="L61" s="111"/>
      <c r="M61" s="72"/>
      <c r="N61" s="72"/>
      <c r="O61" s="72"/>
      <c r="P61" s="117"/>
      <c r="Q61" s="128"/>
      <c r="R61" s="117"/>
      <c r="S61" s="117"/>
    </row>
    <row r="62" spans="1:19" hidden="1" x14ac:dyDescent="0.35">
      <c r="A62" s="43"/>
      <c r="B62" s="782"/>
      <c r="C62" s="122" t="s">
        <v>1471</v>
      </c>
      <c r="D62" s="239">
        <f>+SUM(E62:O62)</f>
        <v>0</v>
      </c>
      <c r="E62" s="114"/>
      <c r="F62" s="72"/>
      <c r="G62" s="111"/>
      <c r="H62" s="111"/>
      <c r="I62" s="111"/>
      <c r="J62" s="111"/>
      <c r="K62" s="111"/>
      <c r="L62" s="111"/>
      <c r="M62" s="72"/>
      <c r="N62" s="72"/>
      <c r="O62" s="72"/>
      <c r="P62" s="117"/>
      <c r="Q62" s="128"/>
      <c r="R62" s="117"/>
      <c r="S62" s="117"/>
    </row>
    <row r="63" spans="1:19" hidden="1" x14ac:dyDescent="0.35">
      <c r="A63" s="43"/>
      <c r="B63" s="782"/>
      <c r="C63" s="122" t="s">
        <v>1472</v>
      </c>
      <c r="D63" s="239">
        <f>+SUM(E63:O63)</f>
        <v>0</v>
      </c>
      <c r="E63" s="114"/>
      <c r="F63" s="72"/>
      <c r="G63" s="72"/>
      <c r="H63" s="72"/>
      <c r="I63" s="72"/>
      <c r="J63" s="72"/>
      <c r="K63" s="72"/>
      <c r="L63" s="72"/>
      <c r="M63" s="72"/>
      <c r="N63" s="72"/>
      <c r="O63" s="72"/>
      <c r="P63" s="117"/>
      <c r="Q63" s="128"/>
      <c r="R63" s="117"/>
      <c r="S63" s="117"/>
    </row>
    <row r="64" spans="1:19" hidden="1" x14ac:dyDescent="0.35">
      <c r="A64" s="43"/>
      <c r="B64" s="782"/>
      <c r="C64" s="122" t="s">
        <v>1473</v>
      </c>
      <c r="D64" s="239">
        <f>+SUM(E64:O64)</f>
        <v>0</v>
      </c>
      <c r="E64" s="114"/>
      <c r="F64" s="72"/>
      <c r="G64" s="72"/>
      <c r="H64" s="72"/>
      <c r="I64" s="72"/>
      <c r="J64" s="72"/>
      <c r="K64" s="72"/>
      <c r="L64" s="72"/>
      <c r="M64" s="72"/>
      <c r="N64" s="72"/>
      <c r="O64" s="72"/>
      <c r="P64" s="117"/>
      <c r="Q64" s="128"/>
      <c r="R64" s="117"/>
      <c r="S64" s="117"/>
    </row>
    <row r="65" spans="1:21" ht="18" customHeight="1" x14ac:dyDescent="0.35">
      <c r="A65" s="43"/>
      <c r="B65" s="782" t="s">
        <v>1367</v>
      </c>
      <c r="C65" s="132" t="s">
        <v>1506</v>
      </c>
      <c r="D65" s="132">
        <f>+D66</f>
        <v>938750000</v>
      </c>
      <c r="E65" s="132">
        <f t="shared" ref="E65:O65" si="8">+E66</f>
        <v>0</v>
      </c>
      <c r="F65" s="132">
        <f t="shared" si="8"/>
        <v>0</v>
      </c>
      <c r="G65" s="132">
        <f t="shared" si="8"/>
        <v>0</v>
      </c>
      <c r="H65" s="132">
        <f t="shared" si="8"/>
        <v>938750000</v>
      </c>
      <c r="I65" s="132">
        <f t="shared" si="8"/>
        <v>0</v>
      </c>
      <c r="J65" s="132">
        <f t="shared" si="8"/>
        <v>0</v>
      </c>
      <c r="K65" s="132">
        <f t="shared" si="8"/>
        <v>0</v>
      </c>
      <c r="L65" s="132">
        <f t="shared" si="8"/>
        <v>0</v>
      </c>
      <c r="M65" s="132">
        <f t="shared" si="8"/>
        <v>0</v>
      </c>
      <c r="N65" s="132">
        <f t="shared" si="8"/>
        <v>0</v>
      </c>
      <c r="O65" s="132">
        <f t="shared" si="8"/>
        <v>0</v>
      </c>
      <c r="P65" s="115">
        <f>+P66</f>
        <v>938750000</v>
      </c>
      <c r="Q65" s="126"/>
      <c r="R65" s="115">
        <f>+R66</f>
        <v>0</v>
      </c>
      <c r="S65" s="115">
        <f>+S66</f>
        <v>918494200</v>
      </c>
    </row>
    <row r="66" spans="1:21" ht="13.5" x14ac:dyDescent="0.35">
      <c r="A66" s="43"/>
      <c r="B66" s="782"/>
      <c r="C66" s="388" t="s">
        <v>1507</v>
      </c>
      <c r="D66" s="389">
        <f>+SUM(D67:D69)</f>
        <v>938750000</v>
      </c>
      <c r="E66" s="390">
        <f t="shared" ref="E66:L66" si="9">+SUM(E67:E69)</f>
        <v>0</v>
      </c>
      <c r="F66" s="391">
        <f t="shared" si="9"/>
        <v>0</v>
      </c>
      <c r="G66" s="392">
        <f t="shared" si="9"/>
        <v>0</v>
      </c>
      <c r="H66" s="392">
        <f t="shared" si="9"/>
        <v>938750000</v>
      </c>
      <c r="I66" s="392">
        <f t="shared" si="9"/>
        <v>0</v>
      </c>
      <c r="J66" s="392">
        <f t="shared" si="9"/>
        <v>0</v>
      </c>
      <c r="K66" s="392">
        <f t="shared" si="9"/>
        <v>0</v>
      </c>
      <c r="L66" s="392">
        <f t="shared" si="9"/>
        <v>0</v>
      </c>
      <c r="M66" s="391"/>
      <c r="N66" s="391"/>
      <c r="O66" s="391"/>
      <c r="P66" s="389">
        <f>+SUM(P67:P69)</f>
        <v>938750000</v>
      </c>
      <c r="Q66" s="393"/>
      <c r="R66" s="389">
        <f>+SUM(R67:R69)</f>
        <v>0</v>
      </c>
      <c r="S66" s="389">
        <f>+SUM(S67:S69)</f>
        <v>918494200</v>
      </c>
    </row>
    <row r="67" spans="1:21" x14ac:dyDescent="0.35">
      <c r="A67" s="43"/>
      <c r="B67" s="782"/>
      <c r="C67" s="122" t="s">
        <v>1508</v>
      </c>
      <c r="D67" s="248">
        <f>+SUM(E67:O67)</f>
        <v>0</v>
      </c>
      <c r="E67" s="114"/>
      <c r="F67" s="72"/>
      <c r="G67" s="111"/>
      <c r="H67" s="111">
        <v>0</v>
      </c>
      <c r="I67" s="111"/>
      <c r="J67" s="111"/>
      <c r="K67" s="111"/>
      <c r="L67" s="111"/>
      <c r="M67" s="72"/>
      <c r="N67" s="72"/>
      <c r="O67" s="72"/>
      <c r="P67" s="117"/>
      <c r="Q67" s="128"/>
      <c r="R67" s="117"/>
      <c r="S67" s="117"/>
    </row>
    <row r="68" spans="1:21" ht="42" customHeight="1" x14ac:dyDescent="0.35">
      <c r="A68" s="43"/>
      <c r="B68" s="782"/>
      <c r="C68" s="363" t="s">
        <v>1509</v>
      </c>
      <c r="D68" s="248">
        <f>+SUM(E68:O68)</f>
        <v>0</v>
      </c>
      <c r="E68" s="114"/>
      <c r="F68" s="72"/>
      <c r="G68" s="111"/>
      <c r="H68" s="335">
        <v>0</v>
      </c>
      <c r="I68" s="111"/>
      <c r="J68" s="111"/>
      <c r="K68" s="111"/>
      <c r="L68" s="111"/>
      <c r="M68" s="72"/>
      <c r="N68" s="72"/>
      <c r="O68" s="72"/>
      <c r="P68" s="117"/>
      <c r="Q68" s="128"/>
      <c r="R68" s="117"/>
      <c r="S68" s="117"/>
    </row>
    <row r="69" spans="1:21" ht="18" customHeight="1" x14ac:dyDescent="0.35">
      <c r="A69" s="43"/>
      <c r="B69" s="782"/>
      <c r="C69" s="363" t="s">
        <v>1510</v>
      </c>
      <c r="D69" s="248">
        <f>+SUM(E69:O69)</f>
        <v>938750000</v>
      </c>
      <c r="E69" s="114"/>
      <c r="F69" s="72"/>
      <c r="G69" s="72"/>
      <c r="H69" s="264">
        <v>938750000</v>
      </c>
      <c r="I69" s="72"/>
      <c r="J69" s="72"/>
      <c r="K69" s="72"/>
      <c r="L69" s="72"/>
      <c r="M69" s="72"/>
      <c r="N69" s="72"/>
      <c r="O69" s="72"/>
      <c r="P69" s="117">
        <v>938750000</v>
      </c>
      <c r="Q69" s="284" t="s">
        <v>2194</v>
      </c>
      <c r="R69" s="117"/>
      <c r="S69" s="117">
        <v>918494200</v>
      </c>
    </row>
    <row r="70" spans="1:21" ht="32.25" customHeight="1" x14ac:dyDescent="0.35">
      <c r="A70" s="43"/>
      <c r="B70" s="782" t="s">
        <v>1511</v>
      </c>
      <c r="C70" s="132" t="s">
        <v>1512</v>
      </c>
      <c r="D70" s="132">
        <f>+D71</f>
        <v>4000000000</v>
      </c>
      <c r="E70" s="132">
        <f t="shared" ref="E70:O70" si="10">+E71</f>
        <v>0</v>
      </c>
      <c r="F70" s="132">
        <f t="shared" si="10"/>
        <v>0</v>
      </c>
      <c r="G70" s="132">
        <f t="shared" si="10"/>
        <v>0</v>
      </c>
      <c r="H70" s="132">
        <f t="shared" si="10"/>
        <v>4000000000</v>
      </c>
      <c r="I70" s="132">
        <f t="shared" si="10"/>
        <v>0</v>
      </c>
      <c r="J70" s="132">
        <f t="shared" si="10"/>
        <v>0</v>
      </c>
      <c r="K70" s="132">
        <f t="shared" si="10"/>
        <v>0</v>
      </c>
      <c r="L70" s="132">
        <f t="shared" si="10"/>
        <v>0</v>
      </c>
      <c r="M70" s="132">
        <f t="shared" si="10"/>
        <v>0</v>
      </c>
      <c r="N70" s="132">
        <f t="shared" si="10"/>
        <v>0</v>
      </c>
      <c r="O70" s="132">
        <f t="shared" si="10"/>
        <v>0</v>
      </c>
      <c r="P70" s="115">
        <f>+P71</f>
        <v>3377162500</v>
      </c>
      <c r="Q70" s="126"/>
      <c r="R70" s="115">
        <f>+R71</f>
        <v>3377162500</v>
      </c>
      <c r="S70" s="115">
        <f>+S71</f>
        <v>3377162500</v>
      </c>
    </row>
    <row r="71" spans="1:21" ht="16.5" customHeight="1" x14ac:dyDescent="0.35">
      <c r="A71" s="43"/>
      <c r="B71" s="782"/>
      <c r="C71" s="388" t="s">
        <v>1513</v>
      </c>
      <c r="D71" s="389">
        <f>+SUM(D72:D75)</f>
        <v>4000000000</v>
      </c>
      <c r="E71" s="390">
        <f t="shared" ref="E71:L71" si="11">+SUM(E72:E75)</f>
        <v>0</v>
      </c>
      <c r="F71" s="391">
        <f t="shared" si="11"/>
        <v>0</v>
      </c>
      <c r="G71" s="392">
        <f t="shared" si="11"/>
        <v>0</v>
      </c>
      <c r="H71" s="392">
        <f t="shared" si="11"/>
        <v>4000000000</v>
      </c>
      <c r="I71" s="392">
        <f t="shared" si="11"/>
        <v>0</v>
      </c>
      <c r="J71" s="392">
        <f t="shared" si="11"/>
        <v>0</v>
      </c>
      <c r="K71" s="392">
        <f t="shared" si="11"/>
        <v>0</v>
      </c>
      <c r="L71" s="392">
        <f t="shared" si="11"/>
        <v>0</v>
      </c>
      <c r="M71" s="391"/>
      <c r="N71" s="391"/>
      <c r="O71" s="391"/>
      <c r="P71" s="389">
        <f>+SUM(P72:P75)</f>
        <v>3377162500</v>
      </c>
      <c r="Q71" s="393"/>
      <c r="R71" s="389">
        <f>+SUM(R72:R75)</f>
        <v>3377162500</v>
      </c>
      <c r="S71" s="389">
        <f>+SUM(S72:S75)</f>
        <v>3377162500</v>
      </c>
    </row>
    <row r="72" spans="1:21" ht="24.75" customHeight="1" x14ac:dyDescent="0.35">
      <c r="A72" s="43"/>
      <c r="B72" s="782"/>
      <c r="C72" s="122" t="s">
        <v>1929</v>
      </c>
      <c r="D72" s="117">
        <f>+SUM(E72:O72)</f>
        <v>4000000000</v>
      </c>
      <c r="E72" s="114"/>
      <c r="F72" s="72"/>
      <c r="G72" s="111"/>
      <c r="H72" s="111">
        <v>4000000000</v>
      </c>
      <c r="I72" s="111"/>
      <c r="J72" s="111"/>
      <c r="K72" s="111"/>
      <c r="L72" s="111"/>
      <c r="M72" s="72"/>
      <c r="N72" s="72"/>
      <c r="O72" s="72"/>
      <c r="P72" s="335">
        <v>3377162500</v>
      </c>
      <c r="Q72" s="285" t="s">
        <v>2188</v>
      </c>
      <c r="R72" s="248">
        <f>2540330000+836832500</f>
        <v>3377162500</v>
      </c>
      <c r="S72" s="248">
        <f>+R72</f>
        <v>3377162500</v>
      </c>
    </row>
    <row r="73" spans="1:21" ht="26.25" hidden="1" customHeight="1" x14ac:dyDescent="0.35">
      <c r="A73" s="43"/>
      <c r="B73" s="782"/>
      <c r="C73" s="122" t="s">
        <v>1471</v>
      </c>
      <c r="D73" s="117">
        <f>+SUM(E73:O73)</f>
        <v>0</v>
      </c>
      <c r="E73" s="114"/>
      <c r="F73" s="72"/>
      <c r="G73" s="111"/>
      <c r="H73" s="111"/>
      <c r="I73" s="111"/>
      <c r="J73" s="111"/>
      <c r="K73" s="111"/>
      <c r="L73" s="111"/>
      <c r="M73" s="72"/>
      <c r="N73" s="72"/>
      <c r="O73" s="72"/>
      <c r="P73" s="117"/>
      <c r="Q73" s="128"/>
      <c r="R73" s="117"/>
      <c r="S73" s="117"/>
    </row>
    <row r="74" spans="1:21" ht="70.5" hidden="1" customHeight="1" x14ac:dyDescent="0.35">
      <c r="A74" s="43"/>
      <c r="B74" s="782"/>
      <c r="C74" s="122" t="s">
        <v>1472</v>
      </c>
      <c r="D74" s="117">
        <f>+SUM(E74:O74)</f>
        <v>0</v>
      </c>
      <c r="E74" s="114"/>
      <c r="F74" s="72"/>
      <c r="G74" s="72"/>
      <c r="H74" s="72"/>
      <c r="I74" s="72"/>
      <c r="J74" s="72"/>
      <c r="K74" s="72"/>
      <c r="L74" s="72"/>
      <c r="M74" s="72"/>
      <c r="N74" s="72"/>
      <c r="O74" s="72"/>
      <c r="P74" s="117"/>
      <c r="Q74" s="128"/>
      <c r="R74" s="117"/>
      <c r="S74" s="117"/>
    </row>
    <row r="75" spans="1:21" ht="59.25" hidden="1" customHeight="1" x14ac:dyDescent="0.35">
      <c r="A75" s="43"/>
      <c r="B75" s="782"/>
      <c r="C75" s="122" t="s">
        <v>1473</v>
      </c>
      <c r="D75" s="117">
        <f>+SUM(E75:O75)</f>
        <v>0</v>
      </c>
      <c r="E75" s="114"/>
      <c r="F75" s="72"/>
      <c r="G75" s="72"/>
      <c r="H75" s="72"/>
      <c r="I75" s="72"/>
      <c r="J75" s="72"/>
      <c r="K75" s="72"/>
      <c r="L75" s="72"/>
      <c r="M75" s="72"/>
      <c r="N75" s="72"/>
      <c r="O75" s="72"/>
      <c r="P75" s="117"/>
      <c r="Q75" s="128"/>
      <c r="R75" s="117"/>
      <c r="S75" s="117"/>
    </row>
    <row r="76" spans="1:21" ht="21" customHeight="1" x14ac:dyDescent="0.35">
      <c r="A76" s="43"/>
      <c r="B76" s="783" t="s">
        <v>1514</v>
      </c>
      <c r="C76" s="784"/>
      <c r="D76" s="132">
        <f>+D9+D41+D46+D55+D65+D70</f>
        <v>116107572775</v>
      </c>
      <c r="E76" s="132">
        <f t="shared" ref="E76:O76" si="12">+E9+E41+E46+E55+E65+E70</f>
        <v>4247821887</v>
      </c>
      <c r="F76" s="132">
        <f t="shared" si="12"/>
        <v>0</v>
      </c>
      <c r="G76" s="132">
        <f t="shared" si="12"/>
        <v>0</v>
      </c>
      <c r="H76" s="132">
        <f>+H9+H41+H46+H55+H65+H70</f>
        <v>63590195999</v>
      </c>
      <c r="I76" s="132">
        <f t="shared" si="12"/>
        <v>1704264054</v>
      </c>
      <c r="J76" s="132">
        <f t="shared" si="12"/>
        <v>34003137068</v>
      </c>
      <c r="K76" s="132">
        <f t="shared" si="12"/>
        <v>191383042</v>
      </c>
      <c r="L76" s="132">
        <f t="shared" si="12"/>
        <v>12370770725</v>
      </c>
      <c r="M76" s="132">
        <f t="shared" si="12"/>
        <v>0</v>
      </c>
      <c r="N76" s="132">
        <f t="shared" si="12"/>
        <v>0</v>
      </c>
      <c r="O76" s="132">
        <f t="shared" si="12"/>
        <v>0</v>
      </c>
      <c r="P76" s="400">
        <f>+P9+P41+P46+P55+P65+P70</f>
        <v>57118455721.490005</v>
      </c>
      <c r="Q76" s="126"/>
      <c r="R76" s="115">
        <f>+R9+R41+R46+R55+R65+R70</f>
        <v>40753932308.599998</v>
      </c>
      <c r="S76" s="115">
        <f>+S9+S41+S46+S55+S65+S70</f>
        <v>55087016500</v>
      </c>
      <c r="U76" s="64"/>
    </row>
    <row r="77" spans="1:21" s="51" customFormat="1" ht="13.5" x14ac:dyDescent="0.35">
      <c r="D77" s="144"/>
      <c r="E77" s="145"/>
      <c r="F77" s="145"/>
      <c r="G77" s="145"/>
      <c r="H77" s="145"/>
      <c r="I77" s="145"/>
      <c r="J77" s="145"/>
      <c r="K77" s="145"/>
      <c r="L77" s="145"/>
      <c r="M77" s="145"/>
      <c r="N77" s="145"/>
      <c r="O77" s="145"/>
      <c r="P77" s="401"/>
      <c r="Q77" s="39"/>
      <c r="R77" s="130"/>
      <c r="S77" s="645"/>
    </row>
    <row r="78" spans="1:21" s="51" customFormat="1" ht="13.5" x14ac:dyDescent="0.35">
      <c r="D78" s="144"/>
      <c r="E78" s="145"/>
      <c r="F78" s="145"/>
      <c r="G78" s="145"/>
      <c r="H78" s="145"/>
      <c r="I78" s="145"/>
      <c r="J78" s="145"/>
      <c r="K78" s="145"/>
      <c r="L78" s="367"/>
      <c r="M78" s="145"/>
      <c r="N78" s="145"/>
      <c r="O78" s="145"/>
      <c r="P78" s="401"/>
      <c r="Q78" s="39"/>
      <c r="R78" s="130"/>
      <c r="S78" s="130"/>
    </row>
    <row r="79" spans="1:21" ht="21" customHeight="1" x14ac:dyDescent="0.35">
      <c r="A79" s="43"/>
      <c r="B79" s="775" t="s">
        <v>1515</v>
      </c>
      <c r="C79" s="776"/>
      <c r="D79" s="140" t="s">
        <v>1516</v>
      </c>
      <c r="E79" s="139" t="s">
        <v>1415</v>
      </c>
      <c r="H79" s="140" t="s">
        <v>1517</v>
      </c>
      <c r="I79" s="139"/>
      <c r="J79" s="112" t="s">
        <v>1460</v>
      </c>
      <c r="K79" s="108" t="s">
        <v>1461</v>
      </c>
      <c r="L79" s="112" t="s">
        <v>1462</v>
      </c>
      <c r="M79" s="130"/>
      <c r="N79" s="130"/>
      <c r="O79" s="130"/>
      <c r="P79" s="401"/>
    </row>
    <row r="80" spans="1:21" ht="176.15" customHeight="1" x14ac:dyDescent="0.35">
      <c r="A80" s="43"/>
      <c r="B80" s="83" t="s">
        <v>1930</v>
      </c>
      <c r="C80" s="83" t="s">
        <v>1931</v>
      </c>
      <c r="D80" s="283">
        <f>1380000000+5102355975</f>
        <v>6482355975</v>
      </c>
      <c r="E80" s="283" t="s">
        <v>1932</v>
      </c>
      <c r="H80" s="291" t="s">
        <v>2101</v>
      </c>
      <c r="I80" s="291" t="s">
        <v>1933</v>
      </c>
      <c r="J80" s="341">
        <v>6482000000</v>
      </c>
      <c r="K80" s="342" t="s">
        <v>2157</v>
      </c>
      <c r="L80" s="341">
        <v>6482000000</v>
      </c>
      <c r="M80" s="130"/>
      <c r="N80" s="130"/>
      <c r="O80" s="130"/>
      <c r="P80" s="401"/>
    </row>
    <row r="81" spans="1:19" s="51" customFormat="1" ht="24" customHeight="1" x14ac:dyDescent="0.35">
      <c r="D81" s="646"/>
      <c r="E81" s="647"/>
      <c r="F81" s="145"/>
      <c r="G81" s="145"/>
      <c r="H81" s="145"/>
      <c r="I81" s="145"/>
      <c r="J81" s="145"/>
      <c r="K81" s="145"/>
      <c r="L81" s="145"/>
      <c r="M81" s="145"/>
      <c r="N81" s="145"/>
      <c r="O81" s="145"/>
      <c r="P81" s="401"/>
      <c r="Q81" s="39"/>
      <c r="R81" s="130"/>
      <c r="S81" s="130"/>
    </row>
    <row r="82" spans="1:19" ht="148.5" customHeight="1" x14ac:dyDescent="0.35">
      <c r="A82" s="39"/>
      <c r="B82" s="53"/>
      <c r="C82" s="53"/>
      <c r="D82" s="130"/>
      <c r="E82" s="145"/>
      <c r="F82" s="130"/>
      <c r="G82" s="130"/>
      <c r="H82" s="130"/>
      <c r="I82" s="130"/>
      <c r="J82" s="130"/>
      <c r="K82" s="130"/>
      <c r="L82" s="130"/>
      <c r="M82" s="130"/>
      <c r="N82" s="130"/>
      <c r="O82" s="130"/>
      <c r="P82" s="401"/>
      <c r="Q82" s="131"/>
    </row>
    <row r="83" spans="1:19" s="55" customFormat="1" ht="27" customHeight="1" x14ac:dyDescent="0.35">
      <c r="A83" s="54"/>
      <c r="B83" s="271" t="s">
        <v>1396</v>
      </c>
      <c r="C83" s="89" t="s">
        <v>1397</v>
      </c>
      <c r="D83" s="130"/>
      <c r="E83" s="151"/>
      <c r="F83" s="152"/>
      <c r="G83" s="152"/>
      <c r="H83" s="152"/>
      <c r="I83" s="152"/>
      <c r="J83" s="152"/>
      <c r="K83" s="152"/>
      <c r="L83" s="152"/>
      <c r="M83" s="152"/>
      <c r="N83" s="152"/>
      <c r="O83" s="152"/>
      <c r="P83" s="401"/>
      <c r="Q83" s="39"/>
      <c r="R83" s="130"/>
      <c r="S83" s="130"/>
    </row>
    <row r="84" spans="1:19" ht="13.5" x14ac:dyDescent="0.35">
      <c r="A84" s="39"/>
      <c r="B84" s="498" t="str">
        <f>'[4]Información Básica'!B112</f>
        <v xml:space="preserve">ANDRES HERNAN SANCEHZ GUZMAN </v>
      </c>
      <c r="C84" s="266" t="str">
        <f>'[4]Información Básica'!C112</f>
        <v>MOISES CEPEDA RESTREPO</v>
      </c>
      <c r="D84" s="130"/>
      <c r="E84" s="153"/>
      <c r="F84" s="130"/>
      <c r="G84" s="130"/>
      <c r="H84" s="130"/>
      <c r="I84" s="130"/>
      <c r="J84" s="130"/>
      <c r="K84" s="130"/>
      <c r="L84" s="130"/>
      <c r="M84" s="130"/>
      <c r="N84" s="130"/>
      <c r="O84" s="130"/>
      <c r="P84" s="401"/>
    </row>
    <row r="85" spans="1:19" x14ac:dyDescent="0.35">
      <c r="A85" s="39"/>
      <c r="B85" s="39"/>
      <c r="C85" s="39"/>
      <c r="D85" s="131"/>
      <c r="E85" s="130"/>
      <c r="F85" s="130"/>
      <c r="G85" s="130"/>
      <c r="H85" s="130"/>
      <c r="I85" s="130"/>
      <c r="J85" s="130"/>
      <c r="K85" s="130"/>
      <c r="L85" s="130"/>
      <c r="M85" s="130"/>
      <c r="N85" s="130"/>
      <c r="O85" s="130"/>
    </row>
    <row r="96" spans="1:19" ht="33.75" customHeight="1" x14ac:dyDescent="0.35">
      <c r="E96" s="501"/>
      <c r="F96" s="501"/>
      <c r="G96" s="501"/>
      <c r="H96" s="501"/>
    </row>
  </sheetData>
  <mergeCells count="14">
    <mergeCell ref="B2:D2"/>
    <mergeCell ref="B3:D3"/>
    <mergeCell ref="E6:G6"/>
    <mergeCell ref="H6:J6"/>
    <mergeCell ref="K6:M6"/>
    <mergeCell ref="E2:S3"/>
    <mergeCell ref="B76:C76"/>
    <mergeCell ref="B79:C79"/>
    <mergeCell ref="B9:B40"/>
    <mergeCell ref="B41:B45"/>
    <mergeCell ref="B46:B54"/>
    <mergeCell ref="B55:B64"/>
    <mergeCell ref="B65:B69"/>
    <mergeCell ref="B70:B75"/>
  </mergeCells>
  <dataValidations count="11">
    <dataValidation allowBlank="1" showInputMessage="1" showErrorMessage="1" prompt="establecer la fuente (s) de recursos financieros con las que se financiarán los Costos Gestor" sqref="E80"/>
    <dataValidation allowBlank="1" showInputMessage="1" showErrorMessage="1" prompt="Se relacionarán la totalidad de soportes asociados al cumplimiento de los costos gestor capítulo 2023." sqref="I80"/>
    <dataValidation allowBlank="1" showInputMessage="1" showErrorMessage="1" prompt="Se relacionarán la totalidad de soportes asociados a la aprobación de los costos gestor capítulo 2024." sqref="H80"/>
    <dataValidation allowBlank="1" showInputMessage="1" showErrorMessage="1" prompt="En esta celda se deberá establecer el valor total de los recursos asignados para costos Gestor Capítulo 2024, no seberán crear celdas adicionales." sqref="D80"/>
    <dataValidation allowBlank="1" showInputMessage="1" showErrorMessage="1" prompt="En la presente columna se deberán relacionar el valor acumulado de desembolsos realizados unicamente a las inversiones contempladas en el cierre financiero 2024, dicho valor deberá ser actualizado bimestralmente." sqref="R6:S6 L79"/>
    <dataValidation allowBlank="1" showInputMessage="1" showErrorMessage="1" prompt="en esta columna se deberá relacionar los documentos de compromiso que soportan la ejecución financiera relacionada en la columna (Valor Ejecutado Financiero), los datos deberán ser actualizados bimestralmente." sqref="Q6 K79"/>
    <dataValidation allowBlank="1" showInputMessage="1" showErrorMessage="1" prompt="En esta columna se relacionarán los valores acumulados ejecutados durante la vigencia del Capítulo de acuerdo con la expedición de documentos de compromiso, dicho valor deberá ser actualizado bimestralmente." sqref="P6 J79"/>
    <dataValidation allowBlank="1" showInputMessage="1" showErrorMessage="1" prompt="En esta bolsa se podrán relacionar recursos financieros que se prevean asignar a posibles reformulaciones de acuerdo a la planeación que realicé el Gestor del PDA, a través de cada sesión de CD se deberá ir actualizando los proyectos reformulados." sqref="C23"/>
    <dataValidation allowBlank="1" showInputMessage="1" showErrorMessage="1" prompt="Esta Bolsa de recursos financieros solo podrá contemplarse para la vigencia 2024, el MVCT no aprobará recursos financieros para otras vigencias que no sean coherentes con las metas del PEI." sqref="C11"/>
    <dataValidation allowBlank="1" showInputMessage="1" showErrorMessage="1" prompt="Incorporar Inversiones en minusculas" sqref="C7:C8"/>
    <dataValidation type="date" allowBlank="1" showInputMessage="1" showErrorMessage="1" sqref="G81:O81">
      <formula1>36526</formula1>
      <formula2>117610</formula2>
    </dataValidation>
  </dataValidations>
  <pageMargins left="0.21" right="0.32" top="0.05" bottom="0.13" header="0.31496062992125984" footer="0.31496062992125984"/>
  <pageSetup paperSize="5" scale="42" fitToHeight="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Escoja de la lista una fuente de orden municipal">
          <x14:formula1>
            <xm:f>'C:\Users\Usuario\Downloads\[28 May, F., Inf. PEI Mar-Abr. 2025, PDA Valle, Incluye pagos de PEI 2024, 28 May. 2025 (2).xlsx]LISTA'!#REF!</xm:f>
          </x14:formula1>
          <xm:sqref>E7:G8</xm:sqref>
        </x14:dataValidation>
        <x14:dataValidation type="list" allowBlank="1" showInputMessage="1" showErrorMessage="1" prompt="Escoja de la lista las fuentes de orden departamental">
          <x14:formula1>
            <xm:f>'C:\Users\Usuario\Downloads\[28 May, F., Inf. PEI Mar-Abr. 2025, PDA Valle, Incluye pagos de PEI 2024, 28 May. 2025 (2).xlsx]LISTA'!#REF!</xm:f>
          </x14:formula1>
          <xm:sqref>H7:J8</xm:sqref>
        </x14:dataValidation>
        <x14:dataValidation type="list" allowBlank="1" showInputMessage="1" showErrorMessage="1" prompt="Escoja de la lista la fuente de orden nacional">
          <x14:formula1>
            <xm:f>'C:\Users\Usuario\Downloads\[28 May, F., Inf. PEI Mar-Abr. 2025, PDA Valle, Incluye pagos de PEI 2024, 28 May. 2025 (2).xlsx]LISTA'!#REF!</xm:f>
          </x14:formula1>
          <xm:sqref>K7:M8</xm:sqref>
        </x14:dataValidation>
        <x14:dataValidation type="list" allowBlank="1" showInputMessage="1" showErrorMessage="1" prompt="Escoja de la lista la fuente de Autoridad Ambiental">
          <x14:formula1>
            <xm:f>'C:\Users\Usuario\Downloads\[28 May, F., Inf. PEI Mar-Abr. 2025, PDA Valle, Incluye pagos de PEI 2024, 28 May. 2025 (2).xlsx]LISTA'!#REF!</xm:f>
          </x14:formula1>
          <xm:sqref>N7:N8</xm:sqref>
        </x14:dataValidation>
        <x14:dataValidation type="list" allowBlank="1" showInputMessage="1" showErrorMessage="1" prompt="Escoja de la lista Otras fuentes de recursos.">
          <x14:formula1>
            <xm:f>'C:\Users\Usuario\Downloads\[28 May, F., Inf. PEI Mar-Abr. 2025, PDA Valle, Incluye pagos de PEI 2024, 28 May. 2025 (2).xlsx]LISTA'!#REF!</xm:f>
          </x14:formula1>
          <xm:sqref>O7:O8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47cc2b9-e519-4498-96d1-d0caeaf04864" xsi:nil="true"/>
    <lcf76f155ced4ddcb4097134ff3c332f xmlns="732d75f4-0530-42a6-a8b0-2aaa86023ad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3684F47B3DC6C49BE2297201435FCD8" ma:contentTypeVersion="14" ma:contentTypeDescription="Crear nuevo documento." ma:contentTypeScope="" ma:versionID="ee47bc63e38e3e45e32e1df5340adacd">
  <xsd:schema xmlns:xsd="http://www.w3.org/2001/XMLSchema" xmlns:xs="http://www.w3.org/2001/XMLSchema" xmlns:p="http://schemas.microsoft.com/office/2006/metadata/properties" xmlns:ns2="447cc2b9-e519-4498-96d1-d0caeaf04864" xmlns:ns3="732d75f4-0530-42a6-a8b0-2aaa86023ad1" targetNamespace="http://schemas.microsoft.com/office/2006/metadata/properties" ma:root="true" ma:fieldsID="929d5c156edf24c1fe341be8db681a9d" ns2:_="" ns3:_="">
    <xsd:import namespace="447cc2b9-e519-4498-96d1-d0caeaf04864"/>
    <xsd:import namespace="732d75f4-0530-42a6-a8b0-2aaa86023a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7cc2b9-e519-4498-96d1-d0caeaf04864"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8937085f-011c-4be1-b7b8-57a28aefff3a}" ma:internalName="TaxCatchAll" ma:showField="CatchAllData" ma:web="447cc2b9-e519-4498-96d1-d0caeaf0486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32d75f4-0530-42a6-a8b0-2aaa86023a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fbc45cb4-c21a-49bb-988e-5b402dd8a97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4E6EE-4CD5-456E-B288-2EF6FAC15E8A}">
  <ds:schemaRefs>
    <ds:schemaRef ds:uri="http://schemas.microsoft.com/sharepoint/v3/contenttype/forms"/>
  </ds:schemaRefs>
</ds:datastoreItem>
</file>

<file path=customXml/itemProps2.xml><?xml version="1.0" encoding="utf-8"?>
<ds:datastoreItem xmlns:ds="http://schemas.openxmlformats.org/officeDocument/2006/customXml" ds:itemID="{BF0FF75A-FF1B-4941-8680-2AEBE0144A16}">
  <ds:schemaRefs>
    <ds:schemaRef ds:uri="732d75f4-0530-42a6-a8b0-2aaa86023ad1"/>
    <ds:schemaRef ds:uri="http://purl.org/dc/terms/"/>
    <ds:schemaRef ds:uri="447cc2b9-e519-4498-96d1-d0caeaf04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E50C689-B140-474D-8C0E-644FB99AA0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7cc2b9-e519-4498-96d1-d0caeaf04864"/>
    <ds:schemaRef ds:uri="732d75f4-0530-42a6-a8b0-2aaa86023a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71</vt:i4>
      </vt:variant>
    </vt:vector>
  </HeadingPairs>
  <TitlesOfParts>
    <vt:vector size="96" baseType="lpstr">
      <vt:lpstr>LISTA</vt:lpstr>
      <vt:lpstr>MUNICIPIOS</vt:lpstr>
      <vt:lpstr>Lista Proyectos</vt:lpstr>
      <vt:lpstr>Información Básica</vt:lpstr>
      <vt:lpstr>Línea Base Indicadores</vt:lpstr>
      <vt:lpstr>Fuentes</vt:lpstr>
      <vt:lpstr>Fuentes 2025</vt:lpstr>
      <vt:lpstr>Cierre Financiero 2027</vt:lpstr>
      <vt:lpstr>Cierre Financiero 2024 </vt:lpstr>
      <vt:lpstr>Cierre Financiero 2025</vt:lpstr>
      <vt:lpstr>Hoja1</vt:lpstr>
      <vt:lpstr>LINEAMIENTOS Metas-Indicadores</vt:lpstr>
      <vt:lpstr>Metas Capítulo 2024</vt:lpstr>
      <vt:lpstr>Metas Capítulo 2025</vt:lpstr>
      <vt:lpstr>Cierre Financiero 2026</vt:lpstr>
      <vt:lpstr>Metas Capítulo 2026</vt:lpstr>
      <vt:lpstr>Metas Capítulo 2027</vt:lpstr>
      <vt:lpstr>Cronograma 2024</vt:lpstr>
      <vt:lpstr>Cronograma 2025 </vt:lpstr>
      <vt:lpstr>Cronograma 2026</vt:lpstr>
      <vt:lpstr>Metas Sectoriales PDA</vt:lpstr>
      <vt:lpstr>Impacto Indicadores</vt:lpstr>
      <vt:lpstr>Cronograma 2027</vt:lpstr>
      <vt:lpstr>Inver. Complementarias PDA</vt:lpstr>
      <vt:lpstr>Observaciones y Resumen</vt:lpstr>
      <vt:lpstr>'LINEAMIENTOS Metas-Indicadores'!_Hlk136193390</vt:lpstr>
      <vt:lpstr>ACUEDUCTO</vt:lpstr>
      <vt:lpstr>ALCANTARILLADO</vt:lpstr>
      <vt:lpstr>Amazonas</vt:lpstr>
      <vt:lpstr>'Lista Proyectos'!AMBIENTAL</vt:lpstr>
      <vt:lpstr>AMBIENTAL</vt:lpstr>
      <vt:lpstr>Antioquia</vt:lpstr>
      <vt:lpstr>Arauca</vt:lpstr>
      <vt:lpstr>'Cierre Financiero 2024 '!Área_de_impresión</vt:lpstr>
      <vt:lpstr>'Cierre Financiero 2025'!Área_de_impresión</vt:lpstr>
      <vt:lpstr>'Cierre Financiero 2026'!Área_de_impresión</vt:lpstr>
      <vt:lpstr>'Cierre Financiero 2027'!Área_de_impresión</vt:lpstr>
      <vt:lpstr>'Cronograma 2024'!Área_de_impresión</vt:lpstr>
      <vt:lpstr>'Cronograma 2025 '!Área_de_impresión</vt:lpstr>
      <vt:lpstr>'Cronograma 2026'!Área_de_impresión</vt:lpstr>
      <vt:lpstr>'Cronograma 2027'!Área_de_impresión</vt:lpstr>
      <vt:lpstr>Fuentes!Área_de_impresión</vt:lpstr>
      <vt:lpstr>'Impacto Indicadores'!Área_de_impresión</vt:lpstr>
      <vt:lpstr>'Información Básica'!Área_de_impresión</vt:lpstr>
      <vt:lpstr>'Inver. Complementarias PDA'!Área_de_impresión</vt:lpstr>
      <vt:lpstr>'Línea Base Indicadores'!Área_de_impresión</vt:lpstr>
      <vt:lpstr>'LINEAMIENTOS Metas-Indicadores'!Área_de_impresión</vt:lpstr>
      <vt:lpstr>'Metas Capítulo 2024'!Área_de_impresión</vt:lpstr>
      <vt:lpstr>'Metas Capítulo 2025'!Área_de_impresión</vt:lpstr>
      <vt:lpstr>'Metas Capítulo 2026'!Área_de_impresión</vt:lpstr>
      <vt:lpstr>'Metas Capítulo 2027'!Área_de_impresión</vt:lpstr>
      <vt:lpstr>'Metas Sectoriales PDA'!Área_de_impresión</vt:lpstr>
      <vt:lpstr>'Observaciones y Resumen'!Área_de_impresión</vt:lpstr>
      <vt:lpstr>ASEGURAMIENTO</vt:lpstr>
      <vt:lpstr>ASEO</vt:lpstr>
      <vt:lpstr>Atlántico</vt:lpstr>
      <vt:lpstr>Bolívar</vt:lpstr>
      <vt:lpstr>Boyacá</vt:lpstr>
      <vt:lpstr>Caldas</vt:lpstr>
      <vt:lpstr>Caquetá</vt:lpstr>
      <vt:lpstr>Casanare</vt:lpstr>
      <vt:lpstr>Cauca</vt:lpstr>
      <vt:lpstr>Cesar</vt:lpstr>
      <vt:lpstr>Chocó</vt:lpstr>
      <vt:lpstr>COMPONENTES</vt:lpstr>
      <vt:lpstr>Córdoba</vt:lpstr>
      <vt:lpstr>Cundinamarca</vt:lpstr>
      <vt:lpstr>DEPARTAMENTOS</vt:lpstr>
      <vt:lpstr>GESTION_DEL_RIESGO</vt:lpstr>
      <vt:lpstr>GESTIONDELRIESGO</vt:lpstr>
      <vt:lpstr>Guainía</vt:lpstr>
      <vt:lpstr>Guaviare</vt:lpstr>
      <vt:lpstr>Huila</vt:lpstr>
      <vt:lpstr>INFRAESTRUCTURA_ACU_Y_ALC</vt:lpstr>
      <vt:lpstr>INFRAESTRUCTURA_ACUEDUCTO</vt:lpstr>
      <vt:lpstr>INFRAESTRUCTURA_ALCANTARILLADO</vt:lpstr>
      <vt:lpstr>INFRAESTRUCTURA_ASEO</vt:lpstr>
      <vt:lpstr>La_Guajira</vt:lpstr>
      <vt:lpstr>Magdalena</vt:lpstr>
      <vt:lpstr>Meta</vt:lpstr>
      <vt:lpstr>Nariño</vt:lpstr>
      <vt:lpstr>Norte_de_Santander</vt:lpstr>
      <vt:lpstr>Putumayo</vt:lpstr>
      <vt:lpstr>Quindío</vt:lpstr>
      <vt:lpstr>Risaralda</vt:lpstr>
      <vt:lpstr>San_Andrés</vt:lpstr>
      <vt:lpstr>Santander</vt:lpstr>
      <vt:lpstr>SOCIAL</vt:lpstr>
      <vt:lpstr>Sucre</vt:lpstr>
      <vt:lpstr>'Cierre Financiero 2024 '!Títulos_a_imprimir</vt:lpstr>
      <vt:lpstr>'Cronograma 2025 '!Títulos_a_imprimir</vt:lpstr>
      <vt:lpstr>'Información Básica'!Títulos_a_imprimir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Manuel Eduardo Avila Avila</dc:creator>
  <cp:keywords/>
  <dc:description/>
  <cp:lastModifiedBy>IT TEAM</cp:lastModifiedBy>
  <cp:revision/>
  <cp:lastPrinted>2025-12-18T03:37:40Z</cp:lastPrinted>
  <dcterms:created xsi:type="dcterms:W3CDTF">2024-01-04T18:49:55Z</dcterms:created>
  <dcterms:modified xsi:type="dcterms:W3CDTF">2026-02-25T15:58:13Z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0x01010073684F47B3DC6C49BE2297201435FCD8</vt:lpwstr>
  </property>
</Properties>
</file>